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 codeName="ThisWorkbook" autoCompressPictures="0"/>
  <xr:revisionPtr revIDLastSave="0" documentId="13_ncr:1_{90234155-F434-4535-925A-45561A0AE780}" xr6:coauthVersionLast="47" xr6:coauthVersionMax="47" xr10:uidLastSave="{00000000-0000-0000-0000-000000000000}"/>
  <bookViews>
    <workbookView xWindow="-108" yWindow="-108" windowWidth="23256" windowHeight="12576" tabRatio="788" activeTab="6" xr2:uid="{00000000-000D-0000-FFFF-FFFF00000000}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a">Szeptember!$WRL$34</definedName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2" i="25"/>
  <c r="B2" i="24"/>
  <c r="B2" i="23"/>
  <c r="B2" i="22"/>
  <c r="B2" i="21"/>
  <c r="B2" i="20"/>
  <c r="B2" i="19"/>
  <c r="B2" i="18"/>
  <c r="B2" i="17"/>
  <c r="B2" i="16"/>
  <c r="B2" i="15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24" a="1"/>
  <c r="C14" i="24" s="1"/>
  <c r="B12" i="24" a="1"/>
  <c r="G12" i="24" s="1"/>
  <c r="B10" i="24" a="1"/>
  <c r="G10" i="24" s="1"/>
  <c r="B8" i="24" a="1"/>
  <c r="G8" i="24" s="1"/>
  <c r="B6" i="24" a="1"/>
  <c r="G6" i="24" s="1"/>
  <c r="B4" i="24" a="1"/>
  <c r="G4" i="24" s="1"/>
  <c r="G3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 a="1"/>
  <c r="C14" i="22" s="1"/>
  <c r="B12" i="22" a="1"/>
  <c r="G12" i="22" s="1"/>
  <c r="B10" i="22" a="1"/>
  <c r="G10" i="22" s="1"/>
  <c r="B8" i="22" a="1"/>
  <c r="G8" i="22" s="1"/>
  <c r="B6" i="22" a="1"/>
  <c r="G6" i="22" s="1"/>
  <c r="B4" i="22" a="1"/>
  <c r="G4" i="22" s="1"/>
  <c r="G3" i="22" s="1"/>
  <c r="B14" i="21" a="1"/>
  <c r="B14" i="21" s="1"/>
  <c r="B12" i="21" a="1"/>
  <c r="C12" i="21" s="1"/>
  <c r="B10" i="21" a="1"/>
  <c r="G10" i="21" s="1"/>
  <c r="B8" i="21" a="1"/>
  <c r="B8" i="21" s="1"/>
  <c r="B6" i="21" a="1"/>
  <c r="G6" i="21" s="1"/>
  <c r="B4" i="21" a="1"/>
  <c r="G4" i="21" s="1"/>
  <c r="G3" i="21" s="1"/>
  <c r="B14" i="20" a="1"/>
  <c r="B14" i="20" s="1"/>
  <c r="B12" i="20" a="1"/>
  <c r="H12" i="20" s="1"/>
  <c r="B10" i="20" a="1"/>
  <c r="H10" i="20" s="1"/>
  <c r="B8" i="20" a="1"/>
  <c r="H8" i="20" s="1"/>
  <c r="B6" i="20" a="1"/>
  <c r="H6" i="20" s="1"/>
  <c r="B4" i="20" a="1"/>
  <c r="H4" i="20" s="1"/>
  <c r="H3" i="20" s="1"/>
  <c r="B14" i="19" a="1"/>
  <c r="C14" i="19" s="1"/>
  <c r="B12" i="19" a="1"/>
  <c r="G12" i="19" s="1"/>
  <c r="B10" i="19" a="1"/>
  <c r="G10" i="19" s="1"/>
  <c r="B8" i="19" a="1"/>
  <c r="G8" i="19" s="1"/>
  <c r="B6" i="19" a="1"/>
  <c r="G6" i="19" s="1"/>
  <c r="B4" i="19" a="1"/>
  <c r="G4" i="19" s="1"/>
  <c r="G3" i="19" s="1"/>
  <c r="B14" i="18" a="1"/>
  <c r="B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C14" i="17" s="1"/>
  <c r="B12" i="17" a="1"/>
  <c r="G12" i="17" s="1"/>
  <c r="B10" i="17" a="1"/>
  <c r="G10" i="17" s="1"/>
  <c r="B8" i="17" a="1"/>
  <c r="G8" i="17" s="1"/>
  <c r="B6" i="17" a="1"/>
  <c r="G6" i="17" s="1"/>
  <c r="B4" i="17" a="1"/>
  <c r="G4" i="17" s="1"/>
  <c r="G3" i="17" s="1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H4" i="16" s="1"/>
  <c r="H3" i="16" s="1"/>
  <c r="B14" i="15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G3" i="15" s="1"/>
  <c r="B14" i="14" a="1"/>
  <c r="C14" i="14" s="1"/>
  <c r="B12" i="14" a="1"/>
  <c r="H12" i="14" s="1"/>
  <c r="B10" i="14" a="1"/>
  <c r="G10" i="14" s="1"/>
  <c r="B8" i="14" a="1"/>
  <c r="H8" i="14" s="1"/>
  <c r="B6" i="14" a="1"/>
  <c r="G6" i="14" s="1"/>
  <c r="B4" i="14" a="1"/>
  <c r="H4" i="14" s="1"/>
  <c r="H3" i="14" s="1"/>
  <c r="C10" i="21" l="1"/>
  <c r="B12" i="15"/>
  <c r="D4" i="21"/>
  <c r="D3" i="21" s="1"/>
  <c r="B8" i="24"/>
  <c r="H8" i="24"/>
  <c r="D12" i="15"/>
  <c r="F4" i="15"/>
  <c r="F3" i="15" s="1"/>
  <c r="F12" i="15"/>
  <c r="D6" i="19"/>
  <c r="H10" i="24"/>
  <c r="H4" i="15"/>
  <c r="H3" i="15" s="1"/>
  <c r="F6" i="19"/>
  <c r="B14" i="17"/>
  <c r="F8" i="17"/>
  <c r="H10" i="19"/>
  <c r="G12" i="21"/>
  <c r="D4" i="15"/>
  <c r="D3" i="15" s="1"/>
  <c r="F10" i="17"/>
  <c r="H4" i="21"/>
  <c r="H3" i="21" s="1"/>
  <c r="H6" i="22"/>
  <c r="D10" i="22"/>
  <c r="F8" i="24"/>
  <c r="B6" i="21"/>
  <c r="B8" i="22"/>
  <c r="F4" i="24"/>
  <c r="F3" i="24" s="1"/>
  <c r="D12" i="17"/>
  <c r="D6" i="21"/>
  <c r="F12" i="17"/>
  <c r="B8" i="19"/>
  <c r="H12" i="19"/>
  <c r="B4" i="22"/>
  <c r="F8" i="22"/>
  <c r="D6" i="24"/>
  <c r="B12" i="17"/>
  <c r="F12" i="19"/>
  <c r="D8" i="22"/>
  <c r="F8" i="15"/>
  <c r="C14" i="18"/>
  <c r="D8" i="19"/>
  <c r="B4" i="21"/>
  <c r="H4" i="22"/>
  <c r="H3" i="22" s="1"/>
  <c r="H8" i="22"/>
  <c r="F8" i="19"/>
  <c r="B4" i="15"/>
  <c r="D10" i="15"/>
  <c r="F4" i="19"/>
  <c r="F3" i="19" s="1"/>
  <c r="H8" i="19"/>
  <c r="F4" i="21"/>
  <c r="F3" i="21" s="1"/>
  <c r="F6" i="22"/>
  <c r="B10" i="22"/>
  <c r="D8" i="24"/>
  <c r="D6" i="15"/>
  <c r="D6" i="17"/>
  <c r="B12" i="19"/>
  <c r="D8" i="21"/>
  <c r="B6" i="22"/>
  <c r="D12" i="22"/>
  <c r="B12" i="24"/>
  <c r="F6" i="15"/>
  <c r="B10" i="15"/>
  <c r="H12" i="15"/>
  <c r="F6" i="17"/>
  <c r="B10" i="17"/>
  <c r="H12" i="17"/>
  <c r="B6" i="19"/>
  <c r="D12" i="19"/>
  <c r="G8" i="21"/>
  <c r="C14" i="21"/>
  <c r="D6" i="22"/>
  <c r="F12" i="22"/>
  <c r="B6" i="24"/>
  <c r="D12" i="24"/>
  <c r="H6" i="17"/>
  <c r="D10" i="17"/>
  <c r="H12" i="22"/>
  <c r="F12" i="24"/>
  <c r="H6" i="15"/>
  <c r="F10" i="15"/>
  <c r="B14" i="15"/>
  <c r="B4" i="17"/>
  <c r="B10" i="19"/>
  <c r="F6" i="24"/>
  <c r="B10" i="24"/>
  <c r="H12" i="24"/>
  <c r="B8" i="15"/>
  <c r="H10" i="15"/>
  <c r="D4" i="17"/>
  <c r="D3" i="17" s="1"/>
  <c r="B8" i="17"/>
  <c r="H10" i="17"/>
  <c r="B4" i="19"/>
  <c r="H6" i="19"/>
  <c r="D10" i="19"/>
  <c r="F6" i="21"/>
  <c r="D4" i="22"/>
  <c r="D3" i="22" s="1"/>
  <c r="F10" i="22"/>
  <c r="B14" i="22"/>
  <c r="B4" i="24"/>
  <c r="H6" i="24"/>
  <c r="D10" i="24"/>
  <c r="D8" i="15"/>
  <c r="F4" i="17"/>
  <c r="F3" i="17" s="1"/>
  <c r="D8" i="17"/>
  <c r="D4" i="19"/>
  <c r="D3" i="19" s="1"/>
  <c r="F10" i="19"/>
  <c r="B14" i="19"/>
  <c r="H6" i="21"/>
  <c r="F4" i="22"/>
  <c r="F3" i="22" s="1"/>
  <c r="H10" i="22"/>
  <c r="D4" i="24"/>
  <c r="D3" i="24" s="1"/>
  <c r="F10" i="24"/>
  <c r="B14" i="24"/>
  <c r="B6" i="15"/>
  <c r="H8" i="15"/>
  <c r="B6" i="17"/>
  <c r="H8" i="17"/>
  <c r="H4" i="19"/>
  <c r="H3" i="19" s="1"/>
  <c r="B12" i="22"/>
  <c r="H4" i="24"/>
  <c r="H3" i="24" s="1"/>
  <c r="C4" i="14"/>
  <c r="C3" i="14" s="1"/>
  <c r="E4" i="14"/>
  <c r="E3" i="14" s="1"/>
  <c r="G4" i="14"/>
  <c r="G3" i="14" s="1"/>
  <c r="C8" i="14"/>
  <c r="E8" i="14"/>
  <c r="G8" i="14"/>
  <c r="C12" i="14"/>
  <c r="E12" i="14"/>
  <c r="G12" i="14"/>
  <c r="C4" i="16"/>
  <c r="C3" i="16" s="1"/>
  <c r="E4" i="16"/>
  <c r="E3" i="16" s="1"/>
  <c r="G4" i="16"/>
  <c r="G3" i="16" s="1"/>
  <c r="B4" i="14"/>
  <c r="D4" i="14"/>
  <c r="D3" i="14" s="1"/>
  <c r="F4" i="14"/>
  <c r="F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B14" i="14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B4" i="16"/>
  <c r="D4" i="16"/>
  <c r="D3" i="16" s="1"/>
  <c r="F4" i="16"/>
  <c r="F3" i="16" s="1"/>
  <c r="B6" i="16"/>
  <c r="D6" i="16"/>
  <c r="F6" i="16"/>
  <c r="H6" i="16"/>
  <c r="B8" i="16"/>
  <c r="D8" i="16"/>
  <c r="F8" i="16"/>
  <c r="H8" i="16"/>
  <c r="B10" i="16"/>
  <c r="D10" i="16"/>
  <c r="F10" i="16"/>
  <c r="H10" i="16"/>
  <c r="B12" i="16"/>
  <c r="D12" i="16"/>
  <c r="F12" i="16"/>
  <c r="H12" i="16"/>
  <c r="B14" i="16"/>
  <c r="C4" i="17"/>
  <c r="C3" i="17" s="1"/>
  <c r="E4" i="17"/>
  <c r="E3" i="17" s="1"/>
  <c r="H4" i="17"/>
  <c r="H3" i="17" s="1"/>
  <c r="C4" i="18"/>
  <c r="C3" i="18" s="1"/>
  <c r="C6" i="18"/>
  <c r="C8" i="18"/>
  <c r="C10" i="18"/>
  <c r="C12" i="18"/>
  <c r="C6" i="14"/>
  <c r="E6" i="14"/>
  <c r="C10" i="14"/>
  <c r="E10" i="14"/>
  <c r="C6" i="16"/>
  <c r="E6" i="16"/>
  <c r="C8" i="16"/>
  <c r="E8" i="16"/>
  <c r="C10" i="16"/>
  <c r="E10" i="16"/>
  <c r="C12" i="16"/>
  <c r="E12" i="16"/>
  <c r="H4" i="18"/>
  <c r="H3" i="18" s="1"/>
  <c r="F4" i="18"/>
  <c r="F3" i="18" s="1"/>
  <c r="D4" i="18"/>
  <c r="D3" i="18" s="1"/>
  <c r="B4" i="18"/>
  <c r="E4" i="18"/>
  <c r="E3" i="18" s="1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20"/>
  <c r="C3" i="20" s="1"/>
  <c r="E4" i="20"/>
  <c r="E3" i="20" s="1"/>
  <c r="G4" i="20"/>
  <c r="G3" i="20" s="1"/>
  <c r="C6" i="20"/>
  <c r="E6" i="20"/>
  <c r="G6" i="20"/>
  <c r="C8" i="20"/>
  <c r="E8" i="20"/>
  <c r="G8" i="20"/>
  <c r="C10" i="20"/>
  <c r="E10" i="20"/>
  <c r="G10" i="20"/>
  <c r="C12" i="20"/>
  <c r="E12" i="20"/>
  <c r="G12" i="20"/>
  <c r="C14" i="20"/>
  <c r="H4" i="23"/>
  <c r="H3" i="23" s="1"/>
  <c r="F4" i="23"/>
  <c r="F3" i="23" s="1"/>
  <c r="D4" i="23"/>
  <c r="D3" i="23" s="1"/>
  <c r="B4" i="23"/>
  <c r="E4" i="23"/>
  <c r="E3" i="23" s="1"/>
  <c r="C6" i="17"/>
  <c r="E6" i="17"/>
  <c r="C8" i="17"/>
  <c r="E8" i="17"/>
  <c r="C10" i="17"/>
  <c r="E10" i="17"/>
  <c r="C12" i="17"/>
  <c r="E12" i="17"/>
  <c r="C4" i="19"/>
  <c r="C3" i="19" s="1"/>
  <c r="E4" i="19"/>
  <c r="E3" i="19" s="1"/>
  <c r="C6" i="19"/>
  <c r="E6" i="19"/>
  <c r="C8" i="19"/>
  <c r="E8" i="19"/>
  <c r="C10" i="19"/>
  <c r="E10" i="19"/>
  <c r="C12" i="19"/>
  <c r="E12" i="19"/>
  <c r="B4" i="20"/>
  <c r="D4" i="20"/>
  <c r="D3" i="20" s="1"/>
  <c r="F4" i="20"/>
  <c r="F3" i="20" s="1"/>
  <c r="B6" i="20"/>
  <c r="D6" i="20"/>
  <c r="F6" i="20"/>
  <c r="B8" i="20"/>
  <c r="D8" i="20"/>
  <c r="F8" i="20"/>
  <c r="B10" i="20"/>
  <c r="D10" i="20"/>
  <c r="F10" i="20"/>
  <c r="B12" i="20"/>
  <c r="D12" i="20"/>
  <c r="F12" i="20"/>
  <c r="C4" i="21"/>
  <c r="C3" i="21" s="1"/>
  <c r="E4" i="21"/>
  <c r="E3" i="21" s="1"/>
  <c r="C6" i="21"/>
  <c r="E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4" i="23"/>
  <c r="C3" i="23" s="1"/>
  <c r="G4" i="23"/>
  <c r="G3" i="23" s="1"/>
  <c r="C4" i="22"/>
  <c r="C3" i="22" s="1"/>
  <c r="E4" i="22"/>
  <c r="E3" i="22" s="1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G7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 xml:space="preserve">Hajdú7 Kft.+
Hajdúböszörmény Bocskai téri Református Egyházközség </t>
        </r>
      </text>
    </comment>
    <comment ref="G9" authorId="0" shapeId="0" xr:uid="{00000000-0006-0000-0100-000002000000}">
      <text>
        <r>
          <rPr>
            <sz val="9"/>
            <color indexed="81"/>
            <rFont val="Tahoma"/>
            <charset val="1"/>
          </rPr>
          <t xml:space="preserve">Hb-i Bocskai Néptáncegyüttes Baráti Körének Egyesülete
</t>
        </r>
      </text>
    </comment>
    <comment ref="H9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Hajdúböszörmény Bocskai téri Református Egyházközség
</t>
        </r>
      </text>
    </comment>
    <comment ref="B13" authorId="0" shapeId="0" xr:uid="{00000000-0006-0000-0100-000004000000}">
      <text>
        <r>
          <rPr>
            <sz val="9"/>
            <color indexed="81"/>
            <rFont val="Tahoma"/>
            <charset val="1"/>
          </rPr>
          <t xml:space="preserve">"Hajdú 400" Hagyományörző, Kertészeti és Kulturális Egyesület + Tessedik Sámuel Kertbarátkör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G7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38"/>
          </rPr>
          <t>Hajdú7 Kft.
+ Hajdúböszörményi Népzenei Együttes</t>
        </r>
      </text>
    </comment>
    <comment ref="C9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38"/>
          </rPr>
          <t>Hajdúböszörmény Város Önkormányzata/Hatósági Osztály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1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38"/>
          </rPr>
          <t>Hajdú7 Kft./ Borosné Máté Mónika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38"/>
          </rPr>
          <t>Magyar Vöröskereszt Hajdúböszörmény Területi Szervezete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E7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 xml:space="preserve">Magyar Vöröskereszt Hajdúböszörmény Területi Szervezete
</t>
        </r>
      </text>
    </comment>
    <comment ref="H9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Hajdúböszörményi Bocskai Néptáncegyüttes Baráti Körének Egyesülete</t>
        </r>
      </text>
    </comment>
    <comment ref="B11" authorId="0" shapeId="0" xr:uid="{00000000-0006-0000-0B00-000003000000}">
      <text>
        <r>
          <rPr>
            <sz val="9"/>
            <color indexed="81"/>
            <rFont val="Tahoma"/>
            <family val="2"/>
            <charset val="238"/>
          </rPr>
          <t xml:space="preserve">Magyar Vöröskereszt Hajdúböszörmény Területi Szervezete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7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Hajdúsági Galéria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7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Kertész László Városi Könyvtár</t>
        </r>
      </text>
    </comment>
    <comment ref="E9" authorId="0" shapeId="0" xr:uid="{00000000-0006-0000-0200-000003000000}">
      <text>
        <r>
          <rPr>
            <sz val="9"/>
            <color indexed="81"/>
            <rFont val="Tahoma"/>
            <family val="2"/>
            <charset val="238"/>
          </rPr>
          <t xml:space="preserve">Hajdúböszörmény Város Önkormányzata/ Polgármesteri Kabinet
</t>
        </r>
      </text>
    </comment>
    <comment ref="F9" authorId="0" shapeId="0" xr:uid="{00000000-0006-0000-0200-000004000000}">
      <text>
        <r>
          <rPr>
            <sz val="9"/>
            <color indexed="81"/>
            <rFont val="Tahoma"/>
            <family val="2"/>
            <charset val="238"/>
          </rPr>
          <t xml:space="preserve">Közreműködik: Baltazár Dezső Református Ált. Isk.
</t>
        </r>
      </text>
    </comment>
    <comment ref="G13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38"/>
          </rPr>
          <t xml:space="preserve">Hajdú7 Kft.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5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 xml:space="preserve">Kertész László Városi Könyvtár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5" authorId="0" shapeId="0" xr:uid="{00000000-0006-0000-0300-000002000000}">
      <text>
        <r>
          <rPr>
            <b/>
            <sz val="9"/>
            <color indexed="81"/>
            <rFont val="Tahoma"/>
            <charset val="1"/>
          </rPr>
          <t>Hajdú7 Kft. +
Kertész László Városi Könyvtár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7" authorId="0" shapeId="0" xr:uid="{00000000-0006-0000-0300-000003000000}">
      <text>
        <r>
          <rPr>
            <b/>
            <sz val="9"/>
            <color indexed="81"/>
            <rFont val="Tahoma"/>
            <charset val="1"/>
          </rPr>
          <t xml:space="preserve">Kertész László Városi Könyvtár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7" authorId="0" shapeId="0" xr:uid="{00000000-0006-0000-0300-000004000000}">
      <text>
        <r>
          <rPr>
            <b/>
            <sz val="9"/>
            <color indexed="81"/>
            <rFont val="Tahoma"/>
            <charset val="1"/>
          </rPr>
          <t>Kertész László Város Könyvtár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D7" authorId="0" shapeId="0" xr:uid="{00000000-0006-0000-0300-000005000000}">
      <text>
        <r>
          <rPr>
            <b/>
            <sz val="9"/>
            <color indexed="81"/>
            <rFont val="Tahoma"/>
            <charset val="1"/>
          </rPr>
          <t>Kertész László Városi Könyvtár
+ 
Széchenyi Iskola</t>
        </r>
      </text>
    </comment>
    <comment ref="E7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238"/>
          </rPr>
          <t xml:space="preserve">Hajdú7 Kft. + Kertész László Városi Könyvtár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9" authorId="0" shapeId="0" xr:uid="{00000000-0006-0000-0300-000007000000}">
      <text>
        <r>
          <rPr>
            <b/>
            <sz val="9"/>
            <color indexed="81"/>
            <rFont val="Tahoma"/>
            <family val="2"/>
            <charset val="238"/>
          </rPr>
          <t xml:space="preserve">Magyar Vöröskereszt Hajdúböszörményi Területi Szervezete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9" authorId="0" shapeId="0" xr:uid="{00000000-0006-0000-0300-000008000000}">
      <text>
        <r>
          <rPr>
            <b/>
            <sz val="9"/>
            <color indexed="81"/>
            <rFont val="Tahoma"/>
            <family val="2"/>
            <charset val="238"/>
          </rPr>
          <t>Bocskai Néptáncegyüttes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 xr:uid="{00000000-0006-0000-0300-000009000000}">
      <text>
        <r>
          <rPr>
            <b/>
            <sz val="9"/>
            <color indexed="81"/>
            <rFont val="Tahoma"/>
            <family val="2"/>
            <charset val="238"/>
          </rPr>
          <t>Hajdúböszörmény Város Önkormányzata/ Városfejlesztési és Városüzemeltetési Osztály+ Zöld Kör + Kertész László Városi Könyvtár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7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Kertész László Városi Könyvtár
</t>
        </r>
      </text>
    </comment>
    <comment ref="F7" authorId="0" shapeId="0" xr:uid="{F3CB97BB-C40B-46D3-8306-395F3A5C7A9B}">
      <text>
        <r>
          <rPr>
            <b/>
            <sz val="9"/>
            <color indexed="81"/>
            <rFont val="Tahoma"/>
            <charset val="1"/>
          </rPr>
          <t>Hajdúsági Galéria + Zöld Kör</t>
        </r>
      </text>
    </comment>
    <comment ref="G7" authorId="0" shapeId="0" xr:uid="{00000000-0006-0000-0400-000002000000}">
      <text>
        <r>
          <rPr>
            <b/>
            <sz val="9"/>
            <color indexed="81"/>
            <rFont val="Tahoma"/>
            <charset val="1"/>
          </rPr>
          <t xml:space="preserve">Hajdúböszörményi Bocskai Néptáncegyesület Baráti Körének Egyesülete + Középkertért Egyesület, Veterán..
</t>
        </r>
      </text>
    </comment>
    <comment ref="D9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Kertész László Városi Könyvtár
+ Sillye Gábor MK.</t>
        </r>
      </text>
    </comment>
    <comment ref="G9" authorId="0" shapeId="0" xr:uid="{00000000-0006-0000-0400-000004000000}">
      <text>
        <r>
          <rPr>
            <sz val="9"/>
            <color indexed="81"/>
            <rFont val="Tahoma"/>
            <charset val="1"/>
          </rPr>
          <t xml:space="preserve">"Hajdú 400" Hagyományőrző, Kertészeti és Kulturális Egyesület + Vega Csillagászati Egyesület Hajdúsági Területi Klub
</t>
        </r>
      </text>
    </comment>
    <comment ref="D11" authorId="0" shapeId="0" xr:uid="{00000000-0006-0000-0400-000005000000}">
      <text>
        <r>
          <rPr>
            <b/>
            <sz val="9"/>
            <color indexed="81"/>
            <rFont val="Tahoma"/>
            <charset val="1"/>
          </rPr>
          <t>SGMK</t>
        </r>
      </text>
    </comment>
    <comment ref="G11" authorId="0" shapeId="0" xr:uid="{00000000-0006-0000-0400-000006000000}">
      <text>
        <r>
          <rPr>
            <sz val="9"/>
            <color indexed="81"/>
            <rFont val="Tahoma"/>
            <family val="2"/>
            <charset val="238"/>
          </rPr>
          <t>"Minden jó könyv egy-egy tanítója a nemzetnek" Gárdonyi Alapítvány
+ Önkormányzat</t>
        </r>
      </text>
    </comment>
    <comment ref="H11" authorId="0" shapeId="0" xr:uid="{00000000-0006-0000-0400-000007000000}">
      <text>
        <r>
          <rPr>
            <b/>
            <sz val="9"/>
            <color indexed="81"/>
            <rFont val="Tahoma"/>
            <family val="2"/>
            <charset val="238"/>
          </rPr>
          <t>Hajdú7 Kft.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H5" authorId="0" shapeId="0" xr:uid="{00000000-0006-0000-0500-000001000000}">
      <text>
        <r>
          <rPr>
            <b/>
            <sz val="9"/>
            <color indexed="81"/>
            <rFont val="Tahoma"/>
            <charset val="1"/>
          </rPr>
          <t>Hajdú7 Kft. 
+ Görögkatolikus Egyház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9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Június 13-16 :
Kertész László Városi Könyvtár
+ Mazsorett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5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 xml:space="preserve">Hajdúböszörmény ESZ-V Nonprofit Kft. 
</t>
        </r>
      </text>
    </comment>
    <comment ref="F5" authorId="0" shapeId="0" xr:uid="{00000000-0006-0000-0600-000002000000}">
      <text>
        <r>
          <rPr>
            <b/>
            <sz val="9"/>
            <color indexed="81"/>
            <rFont val="Tahoma"/>
            <family val="2"/>
            <charset val="238"/>
          </rPr>
          <t>Hajdúböszörmény Kálvin téri Református Egyházközség</t>
        </r>
      </text>
    </comment>
    <comment ref="F7" authorId="0" shapeId="0" xr:uid="{00000000-0006-0000-0600-000003000000}">
      <text>
        <r>
          <rPr>
            <b/>
            <sz val="9"/>
            <color indexed="81"/>
            <rFont val="Tahoma"/>
            <charset val="1"/>
          </rPr>
          <t>Nagyhajú Sándor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7" authorId="0" shapeId="0" xr:uid="{00000000-0006-0000-0600-000004000000}">
      <text>
        <r>
          <rPr>
            <b/>
            <sz val="9"/>
            <color indexed="81"/>
            <rFont val="Tahoma"/>
            <charset val="1"/>
          </rPr>
          <t>HAFIM+
Nagyhajdú Sándor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7" authorId="0" shapeId="0" xr:uid="{00000000-0006-0000-0600-000005000000}">
      <text>
        <r>
          <rPr>
            <b/>
            <sz val="9"/>
            <color indexed="81"/>
            <rFont val="Tahoma"/>
            <charset val="1"/>
          </rPr>
          <t>Nagyhajú Sándor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11" authorId="0" shapeId="0" xr:uid="{00000000-0006-0000-0600-000006000000}">
      <text>
        <r>
          <rPr>
            <b/>
            <sz val="9"/>
            <color indexed="81"/>
            <rFont val="Tahoma"/>
            <charset val="1"/>
          </rPr>
          <t>Kertész László Hajdúsági Irodalmi Kör Közhasznú Egyesület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G5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38"/>
          </rPr>
          <t>Díjugratók. Hagyományőrzők és Fogathajtók Közhasznú Sportegyesülete</t>
        </r>
      </text>
    </comment>
    <comment ref="G7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38"/>
          </rPr>
          <t>Terminus Ismeretterjesztő Egyesület + Veterán Kulturális Egyesület</t>
        </r>
      </text>
    </comment>
    <comment ref="B11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Hajdú7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13" authorId="0" shapeId="0" xr:uid="{00000000-0006-0000-0700-000004000000}">
      <text>
        <r>
          <rPr>
            <b/>
            <sz val="9"/>
            <color indexed="81"/>
            <rFont val="Tahoma"/>
            <charset val="1"/>
          </rPr>
          <t xml:space="preserve">Debreceni Egyetem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9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 xml:space="preserve">"Hajdú 400" Hagyományőrző,Kertészeti és Kulturális Egyesület / Tessedik Sámuel Kertbarátkör 
</t>
        </r>
      </text>
    </comment>
    <comment ref="F9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 xml:space="preserve">Daróci Bárdos Tamás Vegyeskar Egyesület
+
Tekergők SE
</t>
        </r>
      </text>
    </comment>
    <comment ref="G9" authorId="0" shapeId="0" xr:uid="{00000000-0006-0000-0800-000003000000}">
      <text>
        <r>
          <rPr>
            <sz val="9"/>
            <color indexed="81"/>
            <rFont val="Tahoma"/>
            <charset val="1"/>
          </rPr>
          <t xml:space="preserve">Tekergők SE
</t>
        </r>
      </text>
    </comment>
    <comment ref="H11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Hajdúböszörmény Város Önkormányzata/Városfejlesztési és Városüzemeltetési Osztály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5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Kertész László Városi Könyvtár
</t>
        </r>
      </text>
    </comment>
    <comment ref="H5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38"/>
          </rPr>
          <t>Kertész László Városi KÖnyvtár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9" authorId="0" shapeId="0" xr:uid="{00000000-0006-0000-0900-000003000000}">
      <text>
        <r>
          <rPr>
            <b/>
            <sz val="9"/>
            <color indexed="81"/>
            <rFont val="Tahoma"/>
            <family val="2"/>
            <charset val="238"/>
          </rPr>
          <t>Hajdú7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1" authorId="0" shapeId="0" xr:uid="{00000000-0006-0000-0900-000004000000}">
      <text>
        <r>
          <rPr>
            <b/>
            <sz val="9"/>
            <color indexed="81"/>
            <rFont val="Tahoma"/>
            <family val="2"/>
            <charset val="238"/>
          </rPr>
          <t xml:space="preserve">"Hajdú 400" Hagyományőrző, Kertészeti és Kulturális Egyesület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+
Hajdúböszörményi Mentő Alapítvány</t>
        </r>
      </text>
    </comment>
    <comment ref="E13" authorId="0" shapeId="0" xr:uid="{00000000-0006-0000-0900-000005000000}">
      <text>
        <r>
          <rPr>
            <sz val="9"/>
            <color indexed="81"/>
            <rFont val="Tahoma"/>
            <family val="2"/>
            <charset val="238"/>
          </rPr>
          <t xml:space="preserve">Hajdúböszörmény Bocskai téri Református Egyházközség
+ 
Tekergők SE
</t>
        </r>
      </text>
    </comment>
  </commentList>
</comments>
</file>

<file path=xl/sharedStrings.xml><?xml version="1.0" encoding="utf-8"?>
<sst xmlns="http://schemas.openxmlformats.org/spreadsheetml/2006/main" count="131" uniqueCount="105">
  <si>
    <t>Megjegyzések</t>
  </si>
  <si>
    <t xml:space="preserve"> </t>
  </si>
  <si>
    <t>Naptárbeállítások</t>
  </si>
  <si>
    <t>Év</t>
  </si>
  <si>
    <t>Hét kezdete</t>
  </si>
  <si>
    <t>hétfő</t>
  </si>
  <si>
    <t>Hajdúsági Disznótor és Hajdúsági Népművészeti Nap + Házasság hete</t>
  </si>
  <si>
    <t>Házasság hete</t>
  </si>
  <si>
    <t>Városi bor-és pálinka verseny</t>
  </si>
  <si>
    <t>Magyar Sajtó Napja</t>
  </si>
  <si>
    <t>Városi Elsősegélynyújtó Verseny</t>
  </si>
  <si>
    <t>Föld Napja</t>
  </si>
  <si>
    <t xml:space="preserve">Dísznövenyek és Ízek Fesztivála + International Astronomy Day - A csillagászat nemzetközi napja </t>
  </si>
  <si>
    <t xml:space="preserve">Semmelweis-nap </t>
  </si>
  <si>
    <t>Országos Fogathajtó Verseny</t>
  </si>
  <si>
    <t>Augusztus 16-19. XXX. Hajdúhét</t>
  </si>
  <si>
    <r>
      <rPr>
        <sz val="10"/>
        <color rgb="FFFF0000"/>
        <rFont val="Century Gothic"/>
        <family val="2"/>
        <charset val="238"/>
        <scheme val="minor"/>
      </rPr>
      <t>Augusztus vége-szeptember eleje:</t>
    </r>
    <r>
      <rPr>
        <sz val="10"/>
        <color theme="1" tint="0.14999847407452621"/>
        <rFont val="Century Gothic"/>
        <family val="1"/>
        <scheme val="minor"/>
      </rPr>
      <t xml:space="preserve"> Liszt Ferenc Zeneművészeti Egyetem orgonatanszak mesterkurzusa, ingyenes záróhangversennyel (Hajdúböszörményi Református Egyházközség) </t>
    </r>
  </si>
  <si>
    <t>Szeptember 10-11.: Megyei Kertészeti Kiállítás a Város Napja alkalmából</t>
  </si>
  <si>
    <t>Szeptember 16-22. Európai Mobilitási Hét</t>
  </si>
  <si>
    <t xml:space="preserve">Magyar Festészet Napja </t>
  </si>
  <si>
    <t>Márton-napi Ludasságok + Évzáró Gálaműsor/Citerás találkozó</t>
  </si>
  <si>
    <t>Szociális Munka Napja</t>
  </si>
  <si>
    <t xml:space="preserve">VIII. Hajdúböszörményi Koraszülött Találkozó </t>
  </si>
  <si>
    <t>Városi Véradó Ünnepség</t>
  </si>
  <si>
    <t>Rászoruló gyermekek karácsonya</t>
  </si>
  <si>
    <t>Idősek karácsonya</t>
  </si>
  <si>
    <t>Ray Cooney: Család ellen nincs orvosság</t>
  </si>
  <si>
    <t>Válótársas</t>
  </si>
  <si>
    <t>Bereczki Zoltán - Nőnapi koncert</t>
  </si>
  <si>
    <t>Hiszek egy hazában (zenés történelmi játék)</t>
  </si>
  <si>
    <t>A szabin nők elrablása (zenés bohózat)</t>
  </si>
  <si>
    <t>Mulat a Kert</t>
  </si>
  <si>
    <t>Szemenszedett IGAZSÁG avagy hazudni tudni kell!</t>
  </si>
  <si>
    <t>Kalap Jakab - Csiga Biga Show + Író-olvasó találkozó Makk Dániellel, a Fel térképe című kötet szerzőjével- Hajdúböszörményi Könyvklub</t>
  </si>
  <si>
    <t>Világjáró Olvasók - Dajka Ágnes előadása az El Caminoról</t>
  </si>
  <si>
    <t>Író-olvasó találkozó a gyermekkönyvtárba, vendég: Balázs Ágnes</t>
  </si>
  <si>
    <t>Magyar költészet napja - közös versfelolvasás a Honismereti Klub tagjaival, a Verskert kivirágoztatása</t>
  </si>
  <si>
    <t>Részabó Irén előadása</t>
  </si>
  <si>
    <t>Országos Könyvtári Napok programsorozat (szervezés alatt)</t>
  </si>
  <si>
    <t>Advent</t>
  </si>
  <si>
    <t>Advent Karácsonyi Gálaműsor</t>
  </si>
  <si>
    <t>Író-olvasó találkozó Wéber Anikóval a gyermekkönyvtárban</t>
  </si>
  <si>
    <t>Gyermekvédelmi Tanácskozás</t>
  </si>
  <si>
    <t>Valahol Európában</t>
  </si>
  <si>
    <t>KEF</t>
  </si>
  <si>
    <t>Aradi Varga Show</t>
  </si>
  <si>
    <t>Madarak és fák napja - Madársuli - Interaktív program gyerekeknek + Cserháti Zsuzsa &amp; Máté Péter emlékkoncert</t>
  </si>
  <si>
    <t>Salida Táncsport Egyesület Gálaműsora</t>
  </si>
  <si>
    <t>III. Könyvtári Piknik, Vendég: Milbacher Róbert és Papp-Szalay Sándor + Hajdúböszörményi Mazsorett Együttes évzáró műsora</t>
  </si>
  <si>
    <r>
      <rPr>
        <sz val="10"/>
        <color rgb="FFFF0000"/>
        <rFont val="Century Gothic"/>
        <family val="2"/>
        <charset val="238"/>
        <scheme val="minor"/>
      </rPr>
      <t xml:space="preserve">Április: </t>
    </r>
    <r>
      <rPr>
        <sz val="10"/>
        <color theme="1" tint="0.14999847407452621"/>
        <rFont val="Century Gothic"/>
        <family val="1"/>
        <scheme val="minor"/>
      </rPr>
      <t xml:space="preserve">Böszörményi Könyvtári Napok (Kertész László Városi Könyvtár) </t>
    </r>
    <r>
      <rPr>
        <sz val="10"/>
        <color rgb="FFFF0000"/>
        <rFont val="Century Gothic"/>
        <family val="2"/>
        <charset val="238"/>
        <scheme val="minor"/>
      </rPr>
      <t>Április:</t>
    </r>
    <r>
      <rPr>
        <sz val="10"/>
        <color theme="1" tint="0.14999847407452621"/>
        <rFont val="Century Gothic"/>
        <family val="1"/>
        <scheme val="minor"/>
      </rPr>
      <t xml:space="preserve"> Idősügyi Konferencia ( Hajdúböszörmény Város Idősek Tanácsa) </t>
    </r>
    <r>
      <rPr>
        <sz val="10"/>
        <color rgb="FFFF0000"/>
        <rFont val="Century Gothic"/>
        <family val="2"/>
        <charset val="238"/>
        <scheme val="minor"/>
      </rPr>
      <t>Április:</t>
    </r>
    <r>
      <rPr>
        <sz val="10"/>
        <color theme="1" tint="0.14999847407452621"/>
        <rFont val="Century Gothic"/>
        <family val="1"/>
        <scheme val="minor"/>
      </rPr>
      <t xml:space="preserve"> Beszámoló és vezetőségválasztó taggyűlés (Polgármesteri Hivatal Vöröskereszt Alapszervezete</t>
    </r>
    <r>
      <rPr>
        <sz val="10"/>
        <color rgb="FFFF0000"/>
        <rFont val="Century Gothic"/>
        <family val="2"/>
        <charset val="238"/>
        <scheme val="minor"/>
      </rPr>
      <t xml:space="preserve">) Április: </t>
    </r>
    <r>
      <rPr>
        <sz val="10"/>
        <color theme="1" tint="0.14999847407452621"/>
        <rFont val="Century Gothic"/>
        <family val="2"/>
        <charset val="238"/>
        <scheme val="minor"/>
      </rPr>
      <t>Szepessy Béla és tanítványai kiállítás</t>
    </r>
  </si>
  <si>
    <r>
      <rPr>
        <sz val="10"/>
        <color rgb="FFFF0000"/>
        <rFont val="Century Gothic"/>
        <family val="2"/>
        <charset val="238"/>
        <scheme val="minor"/>
      </rPr>
      <t>Május:</t>
    </r>
    <r>
      <rPr>
        <sz val="10"/>
        <color theme="1" tint="0.14999847407452621"/>
        <rFont val="Century Gothic"/>
        <family val="1"/>
        <scheme val="minor"/>
      </rPr>
      <t xml:space="preserve"> Madarak és fák napja (Zöld Kör -a Föld Barátai Magyarország tagja) </t>
    </r>
    <r>
      <rPr>
        <sz val="10"/>
        <color rgb="FFFF0000"/>
        <rFont val="Century Gothic"/>
        <family val="2"/>
        <charset val="238"/>
        <scheme val="minor"/>
      </rPr>
      <t xml:space="preserve"> Május-október:</t>
    </r>
    <r>
      <rPr>
        <sz val="10"/>
        <color theme="1" tint="0.14999847407452621"/>
        <rFont val="Century Gothic"/>
        <family val="1"/>
        <scheme val="minor"/>
      </rPr>
      <t xml:space="preserve"> Díszpolgárok az orgonáért(Templomi orgona megmentéséért Akapítvány) </t>
    </r>
    <r>
      <rPr>
        <sz val="10"/>
        <color rgb="FFFF0000"/>
        <rFont val="Century Gothic"/>
        <family val="2"/>
        <charset val="238"/>
        <scheme val="minor"/>
      </rPr>
      <t>Május 23- június 23:</t>
    </r>
    <r>
      <rPr>
        <sz val="10"/>
        <color theme="1" tint="0.14999847407452621"/>
        <rFont val="Century Gothic"/>
        <family val="1"/>
        <scheme val="minor"/>
      </rPr>
      <t xml:space="preserve"> Búcsú és távlat/ Szabó Miklós fényképei a parasztvilágról c. fotókiállítás (Hajdúsági Múzeum) </t>
    </r>
    <r>
      <rPr>
        <sz val="10"/>
        <color rgb="FFFF0000"/>
        <rFont val="Century Gothic"/>
        <family val="2"/>
        <charset val="238"/>
        <scheme val="minor"/>
      </rPr>
      <t>Május:</t>
    </r>
    <r>
      <rPr>
        <sz val="10"/>
        <color theme="1" tint="0.14999847407452621"/>
        <rFont val="Century Gothic"/>
        <family val="1"/>
        <scheme val="minor"/>
      </rPr>
      <t xml:space="preserve"> Rácz Imre kiállítás</t>
    </r>
  </si>
  <si>
    <t>Kiszner - Balogh Éva kiállítás megnyitó</t>
  </si>
  <si>
    <t>Gajdán Zsuzsa kiállítás megnyitó</t>
  </si>
  <si>
    <t>Város Napja- Ahajdúk böszörménybe telepítésének 415. évfordulója + Szeresd a várost futóverseny + Művésztelep  kiállítás megnyitó</t>
  </si>
  <si>
    <t>Kurucz D. István kiállítás megnyitó</t>
  </si>
  <si>
    <r>
      <rPr>
        <sz val="10"/>
        <color rgb="FFFF0000"/>
        <rFont val="Century Gothic"/>
        <family val="2"/>
        <charset val="238"/>
        <scheme val="minor"/>
      </rPr>
      <t>November:</t>
    </r>
    <r>
      <rPr>
        <sz val="10"/>
        <color theme="1" tint="0.14999847407452621"/>
        <rFont val="Century Gothic"/>
        <family val="1"/>
        <scheme val="minor"/>
      </rPr>
      <t xml:space="preserve"> IV. Tankerületi Tehetségnap( Hajdúböszörményi Tankerületi Központ) </t>
    </r>
    <r>
      <rPr>
        <sz val="10"/>
        <color rgb="FFFF0000"/>
        <rFont val="Century Gothic"/>
        <family val="2"/>
        <charset val="238"/>
        <scheme val="minor"/>
      </rPr>
      <t>November:</t>
    </r>
    <r>
      <rPr>
        <sz val="10"/>
        <color theme="1" tint="0.14999847407452621"/>
        <rFont val="Century Gothic"/>
        <family val="1"/>
        <scheme val="minor"/>
      </rPr>
      <t xml:space="preserve"> 2024. évi Beszámoló Taggyűlés(Polgármesteri Hivatal Vöröskereszt Alapszervezete </t>
    </r>
    <r>
      <rPr>
        <sz val="10"/>
        <color rgb="FFFF0000"/>
        <rFont val="Century Gothic"/>
        <family val="2"/>
        <charset val="238"/>
        <scheme val="minor"/>
      </rPr>
      <t xml:space="preserve">November: </t>
    </r>
    <r>
      <rPr>
        <sz val="10"/>
        <rFont val="Century Gothic"/>
        <family val="2"/>
        <charset val="238"/>
        <scheme val="minor"/>
      </rPr>
      <t>Szilágyi Imre kiállítás megnyitó</t>
    </r>
  </si>
  <si>
    <r>
      <rPr>
        <sz val="10"/>
        <color rgb="FFFF0000"/>
        <rFont val="Century Gothic"/>
        <family val="2"/>
        <charset val="238"/>
        <scheme val="minor"/>
      </rPr>
      <t>December:</t>
    </r>
    <r>
      <rPr>
        <sz val="10"/>
        <color theme="1" tint="0.14999847407452621"/>
        <rFont val="Century Gothic"/>
        <family val="1"/>
        <scheme val="minor"/>
      </rPr>
      <t xml:space="preserve"> Adventi ünnepi koncertek (Hajdú7 Kft.) </t>
    </r>
    <r>
      <rPr>
        <sz val="10"/>
        <color rgb="FFFF0000"/>
        <rFont val="Century Gothic"/>
        <family val="2"/>
        <charset val="238"/>
        <scheme val="minor"/>
      </rPr>
      <t>December:</t>
    </r>
    <r>
      <rPr>
        <sz val="10"/>
        <color theme="1" tint="0.14999847407452621"/>
        <rFont val="Century Gothic"/>
        <family val="1"/>
        <scheme val="minor"/>
      </rPr>
      <t xml:space="preserve"> Segítségre szoruló gyermekek karácsonya (Hajdúböszörmény Város Önkormányzata/Hatósági Osztály) </t>
    </r>
    <r>
      <rPr>
        <sz val="10"/>
        <color rgb="FFFF0000"/>
        <rFont val="Century Gothic"/>
        <family val="2"/>
        <charset val="238"/>
        <scheme val="minor"/>
      </rPr>
      <t>December</t>
    </r>
    <r>
      <rPr>
        <sz val="10"/>
        <color theme="1" tint="0.14999847407452621"/>
        <rFont val="Century Gothic"/>
        <family val="1"/>
        <scheme val="minor"/>
      </rPr>
      <t xml:space="preserve">: Karácsonyi Koncert 2024(Hajdúböszörményi Görögkatolikus Egyházközség) </t>
    </r>
    <r>
      <rPr>
        <sz val="10"/>
        <color rgb="FFFF0000"/>
        <rFont val="Century Gothic"/>
        <family val="2"/>
        <charset val="238"/>
        <scheme val="minor"/>
      </rPr>
      <t xml:space="preserve"> December:</t>
    </r>
    <r>
      <rPr>
        <sz val="10"/>
        <color theme="1" tint="0.14999847407452621"/>
        <rFont val="Century Gothic"/>
        <family val="1"/>
        <scheme val="minor"/>
      </rPr>
      <t xml:space="preserve"> Sávolt Karolina kiállítás megnyitó</t>
    </r>
  </si>
  <si>
    <t>70 éves a Bocskai Horgász Egyesület Kajánsziki tó</t>
  </si>
  <si>
    <t>Országos tanévnyitó ünnepség</t>
  </si>
  <si>
    <t>Július 23-27. XIII. Hajdúböszörményi Írótábor</t>
  </si>
  <si>
    <t>Megemlékezés a doni katasztrófa áldozataira</t>
  </si>
  <si>
    <t>Barangolás a magyar kultúra világában</t>
  </si>
  <si>
    <t>Műhelytől a kiállítótérig - egy magángaléria története Galéria bejárás és bemutatás</t>
  </si>
  <si>
    <t>Pesti Művész Színház - Maga lesz a férjem színházi előadás</t>
  </si>
  <si>
    <t>Sillye Gábor halálának 130. évfordulója</t>
  </si>
  <si>
    <t>Zajácz Tamás: Érints meg! című kiállítás megnyitója</t>
  </si>
  <si>
    <r>
      <rPr>
        <sz val="10"/>
        <color rgb="FFFF0000"/>
        <rFont val="Century Gothic"/>
        <family val="2"/>
        <charset val="238"/>
        <scheme val="minor"/>
      </rPr>
      <t>Március-október</t>
    </r>
    <r>
      <rPr>
        <sz val="10"/>
        <color theme="1" tint="0.14999847407452621"/>
        <rFont val="Century Gothic"/>
        <family val="1"/>
        <scheme val="minor"/>
      </rPr>
      <t>: "Megtanulni látni"- 2024-es programsorozat Hajdúböszörményben (Hajdúsági Nemzetközi Művésztelep Alapítvány)</t>
    </r>
  </si>
  <si>
    <t>Az 1848-49-es forradalom és szabadságharc emlékünnepe. Ünnepi istentisztelet, műsor és koszorúzás. Sillye Klasszik 
Kamarakoncert-sorozat Hajdúböszörményben
Forradalom és fantázia
Sillye Gáboor Művelődési Közpoont és Közösségi Ház, Bársony András terem</t>
  </si>
  <si>
    <t>Húsvéti locsolkodás a Tájházakban</t>
  </si>
  <si>
    <t>Hajdúsági Nemzetközi Művésztelep nyári kurzusának kezdete</t>
  </si>
  <si>
    <t>Hajdúsági Nemzetközi Művésztelep nyári kurzusának zárása</t>
  </si>
  <si>
    <t>Böszörményi Kovács Zsolt Kiállítás megnyitó Hajdúsági Galéria</t>
  </si>
  <si>
    <r>
      <rPr>
        <sz val="10"/>
        <color rgb="FFFF0000"/>
        <rFont val="Century Gothic"/>
        <family val="2"/>
        <charset val="238"/>
        <scheme val="minor"/>
      </rPr>
      <t>Szeptember:</t>
    </r>
    <r>
      <rPr>
        <sz val="10"/>
        <color theme="1" tint="0.14999847407452621"/>
        <rFont val="Century Gothic"/>
        <family val="1"/>
        <scheme val="minor"/>
      </rPr>
      <t xml:space="preserve"> Országos Cifraszűrös Találkozó (Díjugratók, Hagyományőrzők és Fogathajtók Közhasznú Sportegyesülete) </t>
    </r>
    <r>
      <rPr>
        <sz val="10"/>
        <color rgb="FFFF0000"/>
        <rFont val="Century Gothic"/>
        <family val="2"/>
        <charset val="238"/>
        <scheme val="minor"/>
      </rPr>
      <t>Szeptember:</t>
    </r>
    <r>
      <rPr>
        <sz val="10"/>
        <color theme="1" tint="0.14999847407452621"/>
        <rFont val="Century Gothic"/>
        <family val="1"/>
        <scheme val="minor"/>
      </rPr>
      <t xml:space="preserve"> 14. Hajdú-Bihar-Bihor Eurórégiós Kulturális Fesztivál (HAFIM Egyesület) S</t>
    </r>
    <r>
      <rPr>
        <sz val="10"/>
        <color rgb="FFFF0000"/>
        <rFont val="Century Gothic"/>
        <family val="2"/>
        <charset val="238"/>
        <scheme val="minor"/>
      </rPr>
      <t>zeptember közepe</t>
    </r>
    <r>
      <rPr>
        <sz val="10"/>
        <color theme="1" tint="0.14999847407452621"/>
        <rFont val="Century Gothic"/>
        <family val="1"/>
        <scheme val="minor"/>
      </rPr>
      <t xml:space="preserve">: Kiállítás és gálaműsor a testvésrvárosi kapcsolat 35., valamint a Társaság alapításának 30. évfordulója tiszteletére ( Hajdúböszörményi Magyar-FInn Baráti Társaság) </t>
    </r>
    <r>
      <rPr>
        <sz val="10"/>
        <color rgb="FFFF0000"/>
        <rFont val="Century Gothic"/>
        <family val="2"/>
        <charset val="238"/>
        <scheme val="minor"/>
      </rPr>
      <t>Szeptember vége</t>
    </r>
    <r>
      <rPr>
        <sz val="10"/>
        <color theme="1" tint="0.14999847407452621"/>
        <rFont val="Century Gothic"/>
        <family val="1"/>
        <scheme val="minor"/>
      </rPr>
      <t>: Nők- Férfiak Egészségvédelmi Hete (Hajdúböszörményi ESZ-V" Nonprofit Kft.) Szeptember: Város Napja Boda Katalin reprint (Kertész László Városi Könyvtár)</t>
    </r>
  </si>
  <si>
    <r>
      <rPr>
        <sz val="10"/>
        <color rgb="FFFF0000"/>
        <rFont val="Century Gothic"/>
        <family val="2"/>
        <charset val="238"/>
        <scheme val="minor"/>
      </rPr>
      <t>Október:</t>
    </r>
    <r>
      <rPr>
        <sz val="10"/>
        <color theme="1" tint="0.14999847407452621"/>
        <rFont val="Century Gothic"/>
        <family val="1"/>
        <scheme val="minor"/>
      </rPr>
      <t xml:space="preserve"> Idősek hónapja rendezvénysorozat ( Hajdúböszörmény Város Idősek Tanácsa) </t>
    </r>
    <r>
      <rPr>
        <sz val="10"/>
        <color rgb="FFFF0000"/>
        <rFont val="Century Gothic"/>
        <family val="2"/>
        <charset val="238"/>
        <scheme val="minor"/>
      </rPr>
      <t>Október:</t>
    </r>
    <r>
      <rPr>
        <sz val="10"/>
        <color theme="1" tint="0.14999847407452621"/>
        <rFont val="Century Gothic"/>
        <family val="1"/>
        <scheme val="minor"/>
      </rPr>
      <t xml:space="preserve"> Szüreti felvonulás (Díjugratók,Hagyományőrzők és Fogathajtók Közhasznú Spoertegyesülete  </t>
    </r>
    <r>
      <rPr>
        <sz val="10"/>
        <color rgb="FFFF0000"/>
        <rFont val="Century Gothic"/>
        <family val="2"/>
        <charset val="238"/>
        <scheme val="minor"/>
      </rPr>
      <t xml:space="preserve">Október: </t>
    </r>
    <r>
      <rPr>
        <sz val="10"/>
        <color theme="1" tint="0.14999847407452621"/>
        <rFont val="Century Gothic"/>
        <family val="1"/>
        <scheme val="minor"/>
      </rPr>
      <t>Őszi barkácsoló a szünetben(Kertész László Városi Könyvtár) Október közepe- vége: Betűfaló vakáció eredményhirdetése (Kertész László Város Könyvtár)</t>
    </r>
  </si>
  <si>
    <t xml:space="preserve">Tavaszi barkácsoló a szünetben </t>
  </si>
  <si>
    <t>Street Food</t>
  </si>
  <si>
    <t>Jazz-Blues Jamboree + Street Food</t>
  </si>
  <si>
    <r>
      <rPr>
        <sz val="10"/>
        <color rgb="FFFF0000"/>
        <rFont val="Century Gothic"/>
        <family val="2"/>
        <charset val="238"/>
        <scheme val="minor"/>
      </rPr>
      <t>Június:</t>
    </r>
    <r>
      <rPr>
        <sz val="10"/>
        <color theme="1" tint="0.14999847407452621"/>
        <rFont val="Century Gothic"/>
        <family val="1"/>
        <scheme val="minor"/>
      </rPr>
      <t xml:space="preserve"> Családi Nap 2024 (Hajdúböszörményi Görögkatolikus Egyházközség)</t>
    </r>
    <r>
      <rPr>
        <sz val="10"/>
        <color rgb="FFFF0000"/>
        <rFont val="Century Gothic"/>
        <family val="2"/>
        <charset val="238"/>
        <scheme val="minor"/>
      </rPr>
      <t>Június:</t>
    </r>
    <r>
      <rPr>
        <sz val="10"/>
        <color theme="1" tint="0.14999847407452621"/>
        <rFont val="Century Gothic"/>
        <family val="1"/>
        <scheme val="minor"/>
      </rPr>
      <t xml:space="preserve"> 95. Ünnepi Könyvhét ( Kertész László Városi Könyvtár) J</t>
    </r>
    <r>
      <rPr>
        <sz val="10"/>
        <color rgb="FFFF0000"/>
        <rFont val="Century Gothic"/>
        <family val="2"/>
        <charset val="238"/>
        <scheme val="minor"/>
      </rPr>
      <t>únius:</t>
    </r>
    <r>
      <rPr>
        <sz val="10"/>
        <color theme="1" tint="0.14999847407452621"/>
        <rFont val="Century Gothic"/>
        <family val="1"/>
        <scheme val="minor"/>
      </rPr>
      <t xml:space="preserve"> Városi Pedagógusnap (Hajdúböszörmény Város Önkormányzata/ Hatósági Osztály </t>
    </r>
    <r>
      <rPr>
        <sz val="10"/>
        <color rgb="FFFF0000"/>
        <rFont val="Century Gothic"/>
        <family val="2"/>
        <charset val="238"/>
        <scheme val="minor"/>
      </rPr>
      <t>Június-Július</t>
    </r>
    <r>
      <rPr>
        <sz val="10"/>
        <color theme="1" tint="0.14999847407452621"/>
        <rFont val="Century Gothic"/>
        <family val="1"/>
        <scheme val="minor"/>
      </rPr>
      <t xml:space="preserve">: Gyerektábor 2024 (Hajdúböszörményi Görögkatolikus Egyházközség) </t>
    </r>
    <r>
      <rPr>
        <sz val="10"/>
        <color rgb="FFFF0000"/>
        <rFont val="Century Gothic"/>
        <family val="2"/>
        <charset val="238"/>
        <scheme val="minor"/>
      </rPr>
      <t xml:space="preserve">Június-Október:  </t>
    </r>
    <r>
      <rPr>
        <sz val="10"/>
        <color theme="1" tint="0.14999847407452621"/>
        <rFont val="Century Gothic"/>
        <family val="1"/>
        <scheme val="minor"/>
      </rPr>
      <t xml:space="preserve">Betűfaló Vakáció (Kertész László Városi Könyvtár) </t>
    </r>
    <r>
      <rPr>
        <sz val="10"/>
        <color rgb="FFFF0000"/>
        <rFont val="Century Gothic"/>
        <family val="2"/>
        <charset val="238"/>
        <scheme val="minor"/>
      </rPr>
      <t>Június-</t>
    </r>
    <r>
      <rPr>
        <sz val="10"/>
        <color theme="1" tint="0.14999847407452621"/>
        <rFont val="Century Gothic"/>
        <family val="1"/>
        <scheme val="minor"/>
      </rPr>
      <t>: Boda Katalin hangoskönyv bemutató (HAjdú7 Kft. Orfeo Színház HAjdúböszörményi Egyesület)</t>
    </r>
  </si>
  <si>
    <t>Csergetés+Hajdúböszörményi Ifjúsági Fúvószenekar koncertje</t>
  </si>
  <si>
    <t>Hajdúfutás</t>
  </si>
  <si>
    <t>Reformáció ünnepe +  Halloween futás</t>
  </si>
  <si>
    <t>Őszi Fesztivál+ Hajdúböszörményi Mentő Alapítvány Jótékonysági Nótaestje</t>
  </si>
  <si>
    <t>Hajdúböszörményi Könyvklub</t>
  </si>
  <si>
    <t>Rácz Imre festőművész önálló kiállítása</t>
  </si>
  <si>
    <t>Sütősuli zárórendezvénye Középkerti Ált. Isk.</t>
  </si>
  <si>
    <t>Daróci Bárdos Tamás Vegyeskar koncertje</t>
  </si>
  <si>
    <t>Robot Olimpia 2024+ XXVII. Böszörményi Slambuc és HÍR- Védjegyes Fesztivál (Tájház)</t>
  </si>
  <si>
    <t>Daróci Bárdos Tamás Vegyeskar koncertje a Görögkatolikus templomban</t>
  </si>
  <si>
    <t>Traktorhúzó verseny</t>
  </si>
  <si>
    <t>Dr. Takács Bálint könyvbemutató+ Országos szakmai tanulmányi verseny</t>
  </si>
  <si>
    <t>Július 1-5. Bodaszőlői napközis gyerektábor+ Hajdúböszörményi Görögkatolikus Egyházközség</t>
  </si>
  <si>
    <t>Hajdúsági Expo</t>
  </si>
  <si>
    <t>Csillagok alatt- Meteorles a Tájházakban(országos rendezvénysorozat hajdúböszörményi állomása) + XIX. Veterán Jármű Kiállítás és IV. Hajdúsági Veterán Futam  +Traktorhúzó verseny</t>
  </si>
  <si>
    <t>Mazsorett Minősítő Fesztivál+ Hajdúvid Falunap</t>
  </si>
  <si>
    <t>Futókörök Napja + Mentő Alapítvány Jótékonysági Bál+ Hortobágy</t>
  </si>
  <si>
    <t>V.  "Táncoló Hajdúk" Néptáncfesztivál + Termelői piac</t>
  </si>
  <si>
    <t>Őrültek, haza!+ Térségi Idősügyi Tanács</t>
  </si>
  <si>
    <t>Városi gyereknap</t>
  </si>
  <si>
    <t xml:space="preserve"> Görögkatolikus családi nap</t>
  </si>
  <si>
    <t>Szepesi Béla és tanítványai kiállítás megnyitó + Madarak és fák napja</t>
  </si>
  <si>
    <t>XII. Hajdúböszörményi Gyermek-és Ifjúsági Néptáncfesztivál és Hajdú-Bihar Vármegyei Örökség Néptánctalálkozó+ Középkerti napok + Veterán Jármű találkozó</t>
  </si>
  <si>
    <t>Kutyafuttában + Díszpolgárok az orgonáért</t>
  </si>
  <si>
    <t>Nagy Antal könyvbemutató</t>
  </si>
  <si>
    <t>Zene nélkül mit érek én...Cserháti Zsuzsa és Máthé Péter emlékkoncert + Dr. Gaskóné Nagy Erika előadás és workshop</t>
  </si>
  <si>
    <t>Illúzió Mesterei Hajdúböszörmény + V. Zenekamion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</si>
</sst>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46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  <font>
      <sz val="10"/>
      <color rgb="FFFF0000"/>
      <name val="Century Gothic"/>
      <family val="1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sz val="10"/>
      <color rgb="FFFF0000"/>
      <name val="Century Gothic"/>
      <family val="2"/>
      <charset val="238"/>
      <scheme val="minor"/>
    </font>
    <font>
      <sz val="10"/>
      <color theme="1" tint="0.14999847407452621"/>
      <name val="Century Gothic"/>
      <family val="2"/>
      <charset val="238"/>
      <scheme val="minor"/>
    </font>
    <font>
      <b/>
      <sz val="9"/>
      <color indexed="81"/>
      <name val="Tahoma"/>
      <charset val="1"/>
    </font>
    <font>
      <b/>
      <sz val="11"/>
      <color rgb="FF4C4C4C"/>
      <name val="Arial"/>
      <family val="2"/>
      <charset val="238"/>
    </font>
    <font>
      <sz val="10"/>
      <name val="Century Gothic"/>
      <family val="1"/>
      <scheme val="minor"/>
    </font>
    <font>
      <sz val="10"/>
      <name val="Century Gothic"/>
      <family val="2"/>
      <charset val="238"/>
      <scheme val="minor"/>
    </font>
    <font>
      <sz val="11"/>
      <color rgb="FF4C4C4C"/>
      <name val="Arial"/>
      <family val="2"/>
      <charset val="238"/>
    </font>
    <font>
      <b/>
      <sz val="10"/>
      <color theme="1" tint="0.14999847407452621"/>
      <name val="Century Gothic"/>
      <family val="2"/>
      <charset val="238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4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rgb="FFFF0000"/>
      </bottom>
      <diagonal/>
    </border>
    <border>
      <left style="thin">
        <color rgb="FFFF0000"/>
      </left>
      <right style="thin">
        <color theme="9" tint="0.59996337778862885"/>
      </right>
      <top style="thin">
        <color rgb="FFFF0000"/>
      </top>
      <bottom style="thin">
        <color rgb="FFFF0000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rgb="FFFF0000"/>
      </top>
      <bottom/>
      <diagonal/>
    </border>
    <border>
      <left style="thin">
        <color theme="9" tint="0.59996337778862885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rgb="FFFF0000"/>
      </top>
      <bottom style="thin">
        <color rgb="FFFF0000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00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166" fontId="15" fillId="0" borderId="38" xfId="12" applyFont="1" applyBorder="1" applyAlignment="1">
      <alignment horizontal="right" vertical="center" indent="1"/>
    </xf>
    <xf numFmtId="0" fontId="16" fillId="0" borderId="39" xfId="0" applyFont="1" applyBorder="1" applyAlignment="1">
      <alignment horizontal="left" vertical="top" wrapText="1" indent="1"/>
    </xf>
    <xf numFmtId="166" fontId="15" fillId="0" borderId="19" xfId="12" applyFont="1" applyBorder="1" applyAlignment="1">
      <alignment horizontal="right" vertical="center" indent="1"/>
    </xf>
    <xf numFmtId="0" fontId="16" fillId="0" borderId="17" xfId="0" applyFont="1" applyBorder="1" applyAlignment="1">
      <alignment horizontal="left" vertical="top" wrapText="1" indent="1"/>
    </xf>
    <xf numFmtId="0" fontId="16" fillId="0" borderId="40" xfId="13" applyFont="1" applyFill="1" applyBorder="1" applyAlignment="1">
      <alignment horizontal="left" vertical="top" wrapText="1" indent="1"/>
    </xf>
    <xf numFmtId="166" fontId="15" fillId="0" borderId="40" xfId="13" applyNumberFormat="1" applyFont="1" applyFill="1" applyBorder="1" applyAlignment="1">
      <alignment horizontal="right" vertical="center" wrapText="1" indent="1"/>
    </xf>
    <xf numFmtId="166" fontId="15" fillId="0" borderId="41" xfId="12" applyFont="1" applyBorder="1" applyAlignment="1">
      <alignment horizontal="right" vertical="center" indent="1"/>
    </xf>
    <xf numFmtId="0" fontId="34" fillId="0" borderId="42" xfId="0" applyFont="1" applyBorder="1" applyAlignment="1">
      <alignment horizontal="left" vertical="top" wrapText="1" indent="1"/>
    </xf>
    <xf numFmtId="0" fontId="16" fillId="38" borderId="21" xfId="0" applyFont="1" applyFill="1" applyBorder="1" applyAlignment="1">
      <alignment horizontal="left" vertical="top" wrapText="1" indent="1"/>
    </xf>
    <xf numFmtId="0" fontId="16" fillId="38" borderId="21" xfId="13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27" xfId="13" applyFont="1" applyFill="1" applyBorder="1" applyAlignment="1">
      <alignment horizontal="left" vertical="top" wrapText="1" indent="1"/>
    </xf>
    <xf numFmtId="0" fontId="41" fillId="0" borderId="0" xfId="0" applyFont="1">
      <alignment vertical="top"/>
    </xf>
    <xf numFmtId="0" fontId="16" fillId="0" borderId="17" xfId="13" applyFont="1" applyFill="1" applyBorder="1" applyAlignment="1">
      <alignment horizontal="left" vertical="top" wrapText="1" indent="1"/>
    </xf>
    <xf numFmtId="166" fontId="15" fillId="0" borderId="40" xfId="12" applyFont="1" applyBorder="1" applyAlignment="1">
      <alignment horizontal="right" vertical="center" indent="1"/>
    </xf>
    <xf numFmtId="166" fontId="15" fillId="0" borderId="43" xfId="13" applyNumberFormat="1" applyFont="1" applyFill="1" applyBorder="1" applyAlignment="1">
      <alignment horizontal="right" vertical="center" wrapText="1" indent="1"/>
    </xf>
    <xf numFmtId="166" fontId="15" fillId="0" borderId="45" xfId="12" applyFont="1" applyBorder="1" applyAlignment="1">
      <alignment horizontal="right" vertical="center" indent="1"/>
    </xf>
    <xf numFmtId="0" fontId="16" fillId="39" borderId="21" xfId="0" applyFont="1" applyFill="1" applyBorder="1" applyAlignment="1">
      <alignment horizontal="left" vertical="top" wrapText="1" indent="1"/>
    </xf>
    <xf numFmtId="0" fontId="42" fillId="39" borderId="44" xfId="13" applyFont="1" applyFill="1" applyBorder="1" applyAlignment="1">
      <alignment horizontal="left" vertical="top" wrapText="1" indent="1"/>
    </xf>
    <xf numFmtId="0" fontId="42" fillId="39" borderId="47" xfId="13" applyFont="1" applyFill="1" applyBorder="1" applyAlignment="1">
      <alignment horizontal="left" vertical="top" wrapText="1" indent="1"/>
    </xf>
    <xf numFmtId="0" fontId="42" fillId="39" borderId="46" xfId="13" applyFont="1" applyFill="1" applyBorder="1" applyAlignment="1">
      <alignment horizontal="left" vertical="top" wrapText="1" indent="1"/>
    </xf>
    <xf numFmtId="0" fontId="16" fillId="39" borderId="27" xfId="0" applyFont="1" applyFill="1" applyBorder="1" applyAlignment="1">
      <alignment horizontal="left" vertical="top" wrapText="1" indent="1"/>
    </xf>
    <xf numFmtId="0" fontId="16" fillId="39" borderId="10" xfId="0" applyFont="1" applyFill="1" applyBorder="1" applyAlignment="1">
      <alignment horizontal="left" vertical="top" wrapText="1" indent="1"/>
    </xf>
    <xf numFmtId="166" fontId="15" fillId="39" borderId="9" xfId="13" applyNumberFormat="1" applyFont="1" applyFill="1" applyBorder="1" applyAlignment="1">
      <alignment horizontal="right" vertical="center" wrapText="1" indent="1"/>
    </xf>
    <xf numFmtId="0" fontId="16" fillId="39" borderId="10" xfId="13" applyFont="1" applyFill="1" applyBorder="1" applyAlignment="1">
      <alignment horizontal="left" vertical="top" wrapText="1" indent="1"/>
    </xf>
    <xf numFmtId="166" fontId="15" fillId="39" borderId="9" xfId="12" applyFont="1" applyFill="1" applyBorder="1" applyAlignment="1">
      <alignment horizontal="right" vertical="center" indent="1"/>
    </xf>
    <xf numFmtId="0" fontId="16" fillId="40" borderId="21" xfId="0" applyFont="1" applyFill="1" applyBorder="1" applyAlignment="1">
      <alignment horizontal="left" vertical="top" wrapText="1" indent="1"/>
    </xf>
    <xf numFmtId="0" fontId="16" fillId="40" borderId="21" xfId="13" applyFont="1" applyFill="1" applyBorder="1" applyAlignment="1">
      <alignment horizontal="left" vertical="top" wrapText="1" indent="1"/>
    </xf>
    <xf numFmtId="0" fontId="16" fillId="41" borderId="21" xfId="0" applyFont="1" applyFill="1" applyBorder="1" applyAlignment="1">
      <alignment horizontal="left" vertical="top" wrapText="1" indent="1"/>
    </xf>
    <xf numFmtId="0" fontId="16" fillId="41" borderId="21" xfId="13" applyFont="1" applyFill="1" applyBorder="1" applyAlignment="1">
      <alignment horizontal="left" vertical="top" wrapText="1" indent="1"/>
    </xf>
    <xf numFmtId="0" fontId="44" fillId="0" borderId="0" xfId="0" applyFont="1">
      <alignment vertical="top"/>
    </xf>
    <xf numFmtId="0" fontId="45" fillId="0" borderId="15" xfId="13" applyFont="1" applyFill="1" applyBorder="1" applyAlignment="1">
      <alignment horizontal="left" vertical="top" wrapText="1" indent="1"/>
    </xf>
    <xf numFmtId="0" fontId="16" fillId="39" borderId="21" xfId="13" applyFont="1" applyFill="1" applyBorder="1" applyAlignment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39" fillId="0" borderId="7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39" fillId="0" borderId="16" xfId="11" applyFont="1" applyFill="1" applyBorder="1">
      <alignment horizontal="left" vertical="top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39" fillId="0" borderId="22" xfId="11" applyFont="1" applyFill="1" applyBorder="1">
      <alignment horizontal="left" vertical="top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39" fillId="0" borderId="28" xfId="11" applyFont="1" applyFill="1" applyBorder="1">
      <alignment horizontal="left" vertical="top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 xr:uid="{00000000-0005-0000-0000-000018000000}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 xr:uid="{00000000-0005-0000-0000-000028000000}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 xr:uid="{00000000-0005-0000-0000-00002E000000}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8</xdr:col>
      <xdr:colOff>1258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8</xdr:col>
      <xdr:colOff>1258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2" name="Kép 1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3" name="Kép 2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Kép 2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7" t="3576" b="3576"/>
        <a:stretch/>
      </xdr:blipFill>
      <xdr:spPr>
        <a:xfrm>
          <a:off x="4076700" y="114300"/>
          <a:ext cx="49149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zoomScaleNormal="100" workbookViewId="0">
      <selection activeCell="G11" sqref="G11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1" width="12.19921875" style="1" customWidth="1"/>
    <col min="12" max="12" width="14.69921875" style="1" customWidth="1"/>
    <col min="13" max="13" width="1.59765625" style="1" customWidth="1"/>
    <col min="14" max="16384" width="8.69921875" style="1"/>
  </cols>
  <sheetData>
    <row r="1" spans="2:12" ht="9" customHeight="1">
      <c r="I1" s="1" t="s">
        <v>1</v>
      </c>
    </row>
    <row r="2" spans="2:12" ht="96" customHeight="1">
      <c r="B2" s="75" t="str">
        <f>"Január "&amp;NaptáriÉv</f>
        <v>Január 2024</v>
      </c>
      <c r="C2" s="75"/>
      <c r="D2" s="75"/>
      <c r="E2" s="2"/>
      <c r="F2" s="2"/>
      <c r="G2" s="2"/>
      <c r="H2" s="3"/>
    </row>
    <row r="3" spans="2:12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  <c r="K3" s="80" t="s">
        <v>2</v>
      </c>
      <c r="L3" s="80"/>
    </row>
    <row r="4" spans="2:12" s="4" customFormat="1" ht="24" customHeight="1">
      <c r="B4" s="29">
        <f t="array" ref="B4:H4">NapokÉsHetek+DATE(NaptáriÉv,1,1)-WEEKDAY(DATE(NaptáriÉv,1,1),(HétKezdete="Hétfő")+1)+1</f>
        <v>45292</v>
      </c>
      <c r="C4" s="29">
        <v>45293</v>
      </c>
      <c r="D4" s="29">
        <v>45294</v>
      </c>
      <c r="E4" s="29">
        <v>45295</v>
      </c>
      <c r="F4" s="29">
        <v>45296</v>
      </c>
      <c r="G4" s="29">
        <v>45297</v>
      </c>
      <c r="H4" s="30">
        <v>45298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9"/>
      <c r="F5" s="9"/>
      <c r="G5" s="9"/>
      <c r="H5" s="9"/>
      <c r="K5" s="13">
        <v>2024</v>
      </c>
      <c r="L5" s="13" t="s">
        <v>5</v>
      </c>
    </row>
    <row r="6" spans="2:12" s="4" customFormat="1" ht="24" customHeight="1">
      <c r="B6" s="31">
        <f t="array" ref="B6:H6">NapokÉsHetek+DATE(NaptáriÉv,1,1)-WEEKDAY(DATE(NaptáriÉv,1,1),(HétKezdete="Hétfő")+1)+8</f>
        <v>45299</v>
      </c>
      <c r="C6" s="31">
        <v>45300</v>
      </c>
      <c r="D6" s="31">
        <v>45301</v>
      </c>
      <c r="E6" s="31">
        <v>45302</v>
      </c>
      <c r="F6" s="31">
        <v>45303</v>
      </c>
      <c r="G6" s="31">
        <v>45304</v>
      </c>
      <c r="H6" s="31">
        <v>45305</v>
      </c>
    </row>
    <row r="7" spans="2:12" s="10" customFormat="1" ht="56.1" customHeight="1">
      <c r="B7" s="11"/>
      <c r="C7" s="11"/>
      <c r="D7" s="11"/>
      <c r="E7" s="11"/>
      <c r="F7" s="11"/>
      <c r="G7" s="11"/>
      <c r="H7" s="11"/>
    </row>
    <row r="8" spans="2:12" s="4" customFormat="1" ht="24" customHeight="1">
      <c r="B8" s="32">
        <f t="array" ref="B8:H8">NapokÉsHetek+DATE(NaptáriÉv,1,1)-WEEKDAY(DATE(NaptáriÉv,1,1),(HétKezdete="Hétfő")+1)+15</f>
        <v>45306</v>
      </c>
      <c r="C8" s="32">
        <v>45307</v>
      </c>
      <c r="D8" s="32">
        <v>45308</v>
      </c>
      <c r="E8" s="32">
        <v>45309</v>
      </c>
      <c r="F8" s="32">
        <v>45310</v>
      </c>
      <c r="G8" s="32">
        <v>45311</v>
      </c>
      <c r="H8" s="32">
        <v>45312</v>
      </c>
    </row>
    <row r="9" spans="2:12" s="10" customFormat="1" ht="56.1" customHeight="1">
      <c r="B9" s="9"/>
      <c r="C9" s="9"/>
      <c r="D9" s="9" t="s">
        <v>64</v>
      </c>
      <c r="E9" s="9"/>
      <c r="F9" s="9"/>
      <c r="G9" s="9"/>
      <c r="H9" s="9"/>
    </row>
    <row r="10" spans="2:12" s="4" customFormat="1" ht="24" customHeight="1">
      <c r="B10" s="31">
        <f t="array" ref="B10:H10">NapokÉsHetek+DATE(NaptáriÉv,1,1)-WEEKDAY(DATE(NaptáriÉv,1,1),(HétKezdete="Hétfő")+1)+22</f>
        <v>45313</v>
      </c>
      <c r="C10" s="31">
        <v>45314</v>
      </c>
      <c r="D10" s="31">
        <v>45315</v>
      </c>
      <c r="E10" s="31">
        <v>45316</v>
      </c>
      <c r="F10" s="31">
        <v>45317</v>
      </c>
      <c r="G10" s="31">
        <v>45318</v>
      </c>
      <c r="H10" s="31">
        <v>45319</v>
      </c>
    </row>
    <row r="11" spans="2:12" s="10" customFormat="1" ht="56.1" customHeight="1">
      <c r="B11" s="11" t="s">
        <v>62</v>
      </c>
      <c r="C11" s="11" t="s">
        <v>63</v>
      </c>
      <c r="D11" s="11" t="s">
        <v>61</v>
      </c>
      <c r="E11" s="11"/>
      <c r="F11" s="11"/>
      <c r="G11" s="11" t="s">
        <v>60</v>
      </c>
      <c r="H11" s="11"/>
    </row>
    <row r="12" spans="2:12" s="4" customFormat="1" ht="24" customHeight="1">
      <c r="B12" s="32">
        <f t="array" ref="B12:H12">NapokÉsHetek+DATE(NaptáriÉv,1,1)-WEEKDAY(DATE(NaptáriÉv,1,1),(HétKezdete="Hétfő")+1)+29</f>
        <v>45320</v>
      </c>
      <c r="C12" s="32">
        <v>45321</v>
      </c>
      <c r="D12" s="32">
        <v>45322</v>
      </c>
      <c r="E12" s="32">
        <v>45323</v>
      </c>
      <c r="F12" s="32">
        <v>45324</v>
      </c>
      <c r="G12" s="32">
        <v>45325</v>
      </c>
      <c r="H12" s="32">
        <v>45326</v>
      </c>
    </row>
    <row r="13" spans="2:12" s="10" customFormat="1" ht="56.1" customHeight="1">
      <c r="B13" s="9"/>
      <c r="C13" s="9"/>
      <c r="D13" s="9"/>
      <c r="E13" s="9" t="s">
        <v>65</v>
      </c>
      <c r="F13" s="9"/>
      <c r="G13" s="9"/>
      <c r="H13" s="9"/>
    </row>
    <row r="14" spans="2:12" s="4" customFormat="1" ht="24" customHeight="1">
      <c r="B14" s="31">
        <f t="array" ref="B14:C14">NapokÉsHetek+DATE(NaptáriÉv,1,1)-WEEKDAY(DATE(NaptáriÉv,1,1),(HétKezdete="Hétfő")+1)+36</f>
        <v>45327</v>
      </c>
      <c r="C14" s="31">
        <v>45328</v>
      </c>
      <c r="D14" s="76" t="s">
        <v>0</v>
      </c>
      <c r="E14" s="76"/>
      <c r="F14" s="76"/>
      <c r="G14" s="76"/>
      <c r="H14" s="77"/>
    </row>
    <row r="15" spans="2:12" s="10" customFormat="1" ht="56.1" customHeight="1">
      <c r="B15" s="11"/>
      <c r="C15" s="11"/>
      <c r="D15" s="78"/>
      <c r="E15" s="78"/>
      <c r="F15" s="78"/>
      <c r="G15" s="78"/>
      <c r="H15" s="79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 xr:uid="{00000000-0002-0000-0000-000000000000}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 xr:uid="{00000000-0002-0000-0000-000001000000}"/>
    <dataValidation allowBlank="1" showInputMessage="1" showErrorMessage="1" prompt="Az alábbi cellában adhatja meg az évet." sqref="K4" xr:uid="{00000000-0002-0000-0000-000002000000}"/>
    <dataValidation allowBlank="1" showInputMessage="1" showErrorMessage="1" prompt="Válassza ki a hét kezdő napját az alábbi cellában." sqref="L4" xr:uid="{00000000-0002-0000-0000-000003000000}"/>
    <dataValidation allowBlank="1" showInputMessage="1" showErrorMessage="1" prompt="Ebben a cellában adhatja meg az évet." sqref="K5" xr:uid="{00000000-0002-0000-0000-000004000000}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 xr:uid="{00000000-0002-0000-0000-000005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000-000006000000}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 xr:uid="{00000000-0002-0000-0000-000007000000}"/>
    <dataValidation allowBlank="1" showInputMessage="1" showErrorMessage="1" prompt="Automatikusan megállapított hétköznap" sqref="C3:H3" xr:uid="{00000000-0002-0000-0000-000008000000}"/>
    <dataValidation allowBlank="1" showInputMessage="1" showErrorMessage="1" prompt="Ebbe, illetve a 7., 9., 11., 13. és 15. cellába írhatja a fenti cellában található naptári napra vonatkozó jegyzeteit." sqref="B5" xr:uid="{00000000-0002-0000-0000-000009000000}"/>
    <dataValidation allowBlank="1" showInputMessage="1" prompt="Ebbe a cellába írhatja a havi jegyzeteket." sqref="D15:H15" xr:uid="{00000000-0002-0000-0000-00000A000000}"/>
    <dataValidation allowBlank="1" showInputMessage="1" prompt="Az alábbi cellába írhatja a havi jegyzeteket." sqref="D14:H14" xr:uid="{00000000-0002-0000-0000-00000B000000}"/>
    <dataValidation allowBlank="1" showInputMessage="1" showErrorMessage="1" prompt="Írja be az évet, és válassza ki a naptár kezdőnapját az alábbi cellákban. A Naptár beállításai cellák nem lesznek kinyomtatva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topLeftCell="A10" workbookViewId="0">
      <selection activeCell="G11" sqref="G11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94" t="str">
        <f>"Október "&amp;NaptáriÉv</f>
        <v>Október 2024</v>
      </c>
      <c r="C2" s="94"/>
      <c r="D2" s="94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NapokÉsHetek+DATE(NaptáriÉv,10,1)-WEEKDAY(DATE(NaptáriÉv,10,1),(HétKezdete="Hétfő")+1)+1</f>
        <v>45565</v>
      </c>
      <c r="C4" s="33">
        <v>45566</v>
      </c>
      <c r="D4" s="33">
        <v>45567</v>
      </c>
      <c r="E4" s="33">
        <v>45568</v>
      </c>
      <c r="F4" s="33">
        <v>45569</v>
      </c>
      <c r="G4" s="33">
        <v>45570</v>
      </c>
      <c r="H4" s="33">
        <v>45571</v>
      </c>
    </row>
    <row r="5" spans="2:9" s="10" customFormat="1" ht="56.1" customHeight="1">
      <c r="B5" s="63"/>
      <c r="C5" s="63"/>
      <c r="D5" s="63" t="s">
        <v>41</v>
      </c>
      <c r="E5" s="63"/>
      <c r="F5" s="63"/>
      <c r="G5" s="63"/>
      <c r="H5" s="63" t="s">
        <v>38</v>
      </c>
    </row>
    <row r="6" spans="2:9" s="4" customFormat="1" ht="24" customHeight="1">
      <c r="B6" s="34">
        <f t="array" ref="B6:H6">NapokÉsHetek+DATE(NaptáriÉv,10,1)-WEEKDAY(DATE(NaptáriÉv,10,1),(HétKezdete="Hétfő")+1)+8</f>
        <v>45572</v>
      </c>
      <c r="C6" s="34">
        <v>45573</v>
      </c>
      <c r="D6" s="34">
        <v>45574</v>
      </c>
      <c r="E6" s="34">
        <v>45575</v>
      </c>
      <c r="F6" s="34">
        <v>45576</v>
      </c>
      <c r="G6" s="34">
        <v>45577</v>
      </c>
      <c r="H6" s="34">
        <v>45578</v>
      </c>
    </row>
    <row r="7" spans="2:9" s="10" customFormat="1" ht="56.1" customHeight="1">
      <c r="B7" s="27" t="s">
        <v>54</v>
      </c>
      <c r="C7" s="27"/>
      <c r="D7" s="27"/>
      <c r="E7" s="27"/>
      <c r="F7" s="27"/>
      <c r="G7" s="27"/>
      <c r="H7" s="27"/>
    </row>
    <row r="8" spans="2:9" s="4" customFormat="1" ht="24" customHeight="1">
      <c r="B8" s="35">
        <f t="array" ref="B8:H8">NapokÉsHetek+DATE(NaptáriÉv,10,1)-WEEKDAY(DATE(NaptáriÉv,10,1),(HétKezdete="Hétfő")+1)+15</f>
        <v>45579</v>
      </c>
      <c r="C8" s="35">
        <v>45580</v>
      </c>
      <c r="D8" s="35">
        <v>45581</v>
      </c>
      <c r="E8" s="35">
        <v>45582</v>
      </c>
      <c r="F8" s="35">
        <v>45583</v>
      </c>
      <c r="G8" s="35">
        <v>45584</v>
      </c>
      <c r="H8" s="35">
        <v>45585</v>
      </c>
    </row>
    <row r="9" spans="2:9" s="10" customFormat="1" ht="56.1" customHeight="1">
      <c r="B9" s="28"/>
      <c r="C9" s="28"/>
      <c r="D9" s="28"/>
      <c r="E9" s="28"/>
      <c r="F9" s="28" t="s">
        <v>19</v>
      </c>
      <c r="G9" s="28"/>
      <c r="H9" s="28"/>
    </row>
    <row r="10" spans="2:9" s="4" customFormat="1" ht="24" customHeight="1">
      <c r="B10" s="34">
        <f t="array" ref="B10:H10">NapokÉsHetek+DATE(NaptáriÉv,10,1)-WEEKDAY(DATE(NaptáriÉv,10,1),(HétKezdete="Hétfő")+1)+22</f>
        <v>45586</v>
      </c>
      <c r="C10" s="34">
        <v>45587</v>
      </c>
      <c r="D10" s="34">
        <v>45588</v>
      </c>
      <c r="E10" s="34">
        <v>45589</v>
      </c>
      <c r="F10" s="34">
        <v>45590</v>
      </c>
      <c r="G10" s="34">
        <v>45591</v>
      </c>
      <c r="H10" s="34">
        <v>45592</v>
      </c>
    </row>
    <row r="11" spans="2:9" s="10" customFormat="1" ht="56.1" customHeight="1">
      <c r="B11" s="27"/>
      <c r="C11" s="27"/>
      <c r="D11" s="27"/>
      <c r="E11" s="27"/>
      <c r="F11" s="27"/>
      <c r="G11" s="27" t="s">
        <v>81</v>
      </c>
      <c r="H11" s="27"/>
    </row>
    <row r="12" spans="2:9" s="4" customFormat="1" ht="24" customHeight="1">
      <c r="B12" s="35">
        <f t="array" ref="B12:H12">NapokÉsHetek+DATE(NaptáriÉv,10,1)-WEEKDAY(DATE(NaptáriÉv,10,1),(HétKezdete="Hétfő")+1)+29</f>
        <v>45593</v>
      </c>
      <c r="C12" s="35">
        <v>45594</v>
      </c>
      <c r="D12" s="35">
        <v>45595</v>
      </c>
      <c r="E12" s="35">
        <v>45596</v>
      </c>
      <c r="F12" s="35">
        <v>45597</v>
      </c>
      <c r="G12" s="35">
        <v>45598</v>
      </c>
      <c r="H12" s="35">
        <v>45599</v>
      </c>
    </row>
    <row r="13" spans="2:9" s="10" customFormat="1" ht="56.1" customHeight="1">
      <c r="B13" s="28"/>
      <c r="C13" s="28"/>
      <c r="D13" s="28"/>
      <c r="E13" s="28" t="s">
        <v>80</v>
      </c>
      <c r="F13" s="28"/>
      <c r="G13" s="28"/>
      <c r="H13" s="28"/>
    </row>
    <row r="14" spans="2:9" s="4" customFormat="1" ht="24" customHeight="1">
      <c r="B14" s="34">
        <f t="array" ref="B14:C14">NapokÉsHetek+DATE(NaptáriÉv,10,1)-WEEKDAY(DATE(NaptáriÉv,10,1),(HétKezdete="Hétfő")+1)+36</f>
        <v>45600</v>
      </c>
      <c r="C14" s="34">
        <v>45601</v>
      </c>
      <c r="D14" s="95" t="s">
        <v>0</v>
      </c>
      <c r="E14" s="95"/>
      <c r="F14" s="95"/>
      <c r="G14" s="95"/>
      <c r="H14" s="96"/>
    </row>
    <row r="15" spans="2:9" s="10" customFormat="1" ht="56.1" customHeight="1">
      <c r="B15" s="27"/>
      <c r="C15" s="27"/>
      <c r="D15" s="97" t="s">
        <v>73</v>
      </c>
      <c r="E15" s="98"/>
      <c r="F15" s="98"/>
      <c r="G15" s="98"/>
      <c r="H15" s="99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900-000000000000}"/>
    <dataValidation allowBlank="1" showInputMessage="1" showErrorMessage="1" prompt="Október havi naptár" sqref="A1" xr:uid="{00000000-0002-0000-09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9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900-000003000000}"/>
    <dataValidation allowBlank="1" showInputMessage="1" prompt="Az alábbi cellába írhatja a havi jegyzeteket." sqref="D14:H14" xr:uid="{00000000-0002-0000-0900-000004000000}"/>
    <dataValidation allowBlank="1" showInputMessage="1" prompt="Ebbe a cellába írhatja a havi jegyzeteket." sqref="D15:H15" xr:uid="{00000000-0002-0000-0900-000005000000}"/>
    <dataValidation allowBlank="1" showInputMessage="1" showErrorMessage="1" prompt="Ebbe, illetve a 7., 9., 11., 13. és 15. cellába írhatja a fenti cellában található naptári napra vonatkozó jegyzeteit." sqref="B5" xr:uid="{00000000-0002-0000-09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topLeftCell="A4" workbookViewId="0">
      <selection activeCell="D15" sqref="D15:H15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94" t="str">
        <f>"November "&amp;NaptáriÉv</f>
        <v>November 2024</v>
      </c>
      <c r="C2" s="94"/>
      <c r="D2" s="94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NapokÉsHetek+DATE(NaptáriÉv,11,1)-WEEKDAY(DATE(NaptáriÉv,11,1),(HétKezdete="Hétfő")+1)+1</f>
        <v>45593</v>
      </c>
      <c r="C4" s="33">
        <v>45594</v>
      </c>
      <c r="D4" s="33">
        <v>45595</v>
      </c>
      <c r="E4" s="33">
        <v>45596</v>
      </c>
      <c r="F4" s="33">
        <v>45597</v>
      </c>
      <c r="G4" s="33">
        <v>45598</v>
      </c>
      <c r="H4" s="33">
        <v>45599</v>
      </c>
    </row>
    <row r="5" spans="2:9" s="10" customFormat="1" ht="56.1" customHeight="1">
      <c r="B5" s="28"/>
      <c r="C5" s="28"/>
      <c r="D5" s="28"/>
      <c r="E5" s="28"/>
      <c r="F5" s="28"/>
      <c r="G5" s="28"/>
      <c r="H5" s="28"/>
    </row>
    <row r="6" spans="2:9" s="4" customFormat="1" ht="24" customHeight="1">
      <c r="B6" s="34">
        <f t="array" ref="B6:H6">NapokÉsHetek+DATE(NaptáriÉv,11,1)-WEEKDAY(DATE(NaptáriÉv,11,1),(HétKezdete="Hétfő")+1)+8</f>
        <v>45600</v>
      </c>
      <c r="C6" s="34">
        <v>45601</v>
      </c>
      <c r="D6" s="34">
        <v>45602</v>
      </c>
      <c r="E6" s="34">
        <v>45603</v>
      </c>
      <c r="F6" s="34">
        <v>45604</v>
      </c>
      <c r="G6" s="34">
        <v>45605</v>
      </c>
      <c r="H6" s="34">
        <v>45606</v>
      </c>
    </row>
    <row r="7" spans="2:9" s="10" customFormat="1" ht="56.1" customHeight="1">
      <c r="B7" s="27"/>
      <c r="C7" s="27"/>
      <c r="D7" s="27"/>
      <c r="E7" s="27"/>
      <c r="F7" s="27"/>
      <c r="G7" s="27" t="s">
        <v>20</v>
      </c>
      <c r="H7" s="27"/>
    </row>
    <row r="8" spans="2:9" s="4" customFormat="1" ht="24" customHeight="1">
      <c r="B8" s="35">
        <f t="array" ref="B8:H8">NapokÉsHetek+DATE(NaptáriÉv,11,1)-WEEKDAY(DATE(NaptáriÉv,11,1),(HétKezdete="Hétfő")+1)+15</f>
        <v>45607</v>
      </c>
      <c r="C8" s="35">
        <v>45608</v>
      </c>
      <c r="D8" s="35">
        <v>45609</v>
      </c>
      <c r="E8" s="35">
        <v>45610</v>
      </c>
      <c r="F8" s="35">
        <v>45611</v>
      </c>
      <c r="G8" s="35">
        <v>45612</v>
      </c>
      <c r="H8" s="35">
        <v>45613</v>
      </c>
    </row>
    <row r="9" spans="2:9" s="10" customFormat="1" ht="56.1" customHeight="1">
      <c r="B9" s="28"/>
      <c r="C9" s="28" t="s">
        <v>21</v>
      </c>
      <c r="D9" s="28"/>
      <c r="E9" s="28"/>
      <c r="F9" s="28"/>
      <c r="G9" s="28"/>
      <c r="H9" s="28"/>
    </row>
    <row r="10" spans="2:9" s="4" customFormat="1" ht="24" customHeight="1">
      <c r="B10" s="34">
        <f t="array" ref="B10:H10">NapokÉsHetek+DATE(NaptáriÉv,11,1)-WEEKDAY(DATE(NaptáriÉv,11,1),(HétKezdete="Hétfő")+1)+22</f>
        <v>45614</v>
      </c>
      <c r="C10" s="34">
        <v>45615</v>
      </c>
      <c r="D10" s="34">
        <v>45616</v>
      </c>
      <c r="E10" s="34">
        <v>45617</v>
      </c>
      <c r="F10" s="34">
        <v>45618</v>
      </c>
      <c r="G10" s="34">
        <v>45619</v>
      </c>
      <c r="H10" s="34">
        <v>45620</v>
      </c>
    </row>
    <row r="11" spans="2:9" s="10" customFormat="1" ht="56.1" customHeight="1">
      <c r="B11" s="27"/>
      <c r="C11" s="27"/>
      <c r="D11" s="27"/>
      <c r="E11" s="27"/>
      <c r="F11" s="27"/>
      <c r="G11" s="27" t="s">
        <v>22</v>
      </c>
      <c r="H11" s="27"/>
    </row>
    <row r="12" spans="2:9" s="4" customFormat="1" ht="24" customHeight="1">
      <c r="B12" s="35">
        <f t="array" ref="B12:H12">NapokÉsHetek+DATE(NaptáriÉv,11,1)-WEEKDAY(DATE(NaptáriÉv,11,1),(HétKezdete="Hétfő")+1)+29</f>
        <v>45621</v>
      </c>
      <c r="C12" s="35">
        <v>45622</v>
      </c>
      <c r="D12" s="35">
        <v>45623</v>
      </c>
      <c r="E12" s="35">
        <v>45624</v>
      </c>
      <c r="F12" s="35">
        <v>45625</v>
      </c>
      <c r="G12" s="35">
        <v>45626</v>
      </c>
      <c r="H12" s="35">
        <v>45627</v>
      </c>
    </row>
    <row r="13" spans="2:9" s="10" customFormat="1" ht="56.1" customHeight="1">
      <c r="B13" s="28"/>
      <c r="C13" s="28"/>
      <c r="D13" s="28"/>
      <c r="E13" s="28" t="s">
        <v>23</v>
      </c>
      <c r="F13" s="28"/>
      <c r="G13" s="28"/>
      <c r="H13" s="28"/>
    </row>
    <row r="14" spans="2:9" s="4" customFormat="1" ht="24" customHeight="1">
      <c r="B14" s="34">
        <f t="array" ref="B14:C14">NapokÉsHetek+DATE(NaptáriÉv,11,1)-WEEKDAY(DATE(NaptáriÉv,11,1),(HétKezdete="Hétfő")+1)+36</f>
        <v>45628</v>
      </c>
      <c r="C14" s="34">
        <v>45629</v>
      </c>
      <c r="D14" s="95" t="s">
        <v>0</v>
      </c>
      <c r="E14" s="95"/>
      <c r="F14" s="95"/>
      <c r="G14" s="95"/>
      <c r="H14" s="96"/>
    </row>
    <row r="15" spans="2:9" s="10" customFormat="1" ht="56.1" customHeight="1">
      <c r="B15" s="27"/>
      <c r="C15" s="27"/>
      <c r="D15" s="97" t="s">
        <v>55</v>
      </c>
      <c r="E15" s="98"/>
      <c r="F15" s="98"/>
      <c r="G15" s="98"/>
      <c r="H15" s="99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A00-000000000000}"/>
    <dataValidation allowBlank="1" showInputMessage="1" showErrorMessage="1" prompt="November havi naptár" sqref="A1" xr:uid="{00000000-0002-0000-0A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A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A00-000003000000}"/>
    <dataValidation allowBlank="1" showInputMessage="1" showErrorMessage="1" prompt="Ebbe, illetve a 7., 9., 11., 13. és 15. cellába írhatja a fenti cellában található naptári napra vonatkozó jegyzeteit." sqref="B5" xr:uid="{00000000-0002-0000-0A00-000004000000}"/>
    <dataValidation allowBlank="1" showInputMessage="1" prompt="Ebbe a cellába írhatja a havi jegyzeteket." sqref="D15:H15" xr:uid="{00000000-0002-0000-0A00-000005000000}"/>
    <dataValidation allowBlank="1" showInputMessage="1" prompt="Az alábbi cellába írhatja a havi jegyzeteket." sqref="D14:H14" xr:uid="{00000000-0002-0000-0A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topLeftCell="A10" workbookViewId="0">
      <selection activeCell="G9" sqref="G9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75" t="str">
        <f>"December "&amp;NaptáriÉv</f>
        <v>December 2024</v>
      </c>
      <c r="C2" s="75"/>
      <c r="D2" s="7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NapokÉsHetek+DATE(NaptáriÉv,12,1)-WEEKDAY(DATE(NaptáriÉv,12,1),(HétKezdete="Hétfő")+1)+1</f>
        <v>45621</v>
      </c>
      <c r="C4" s="29">
        <v>45622</v>
      </c>
      <c r="D4" s="29">
        <v>45623</v>
      </c>
      <c r="E4" s="29">
        <v>45624</v>
      </c>
      <c r="F4" s="29">
        <v>45625</v>
      </c>
      <c r="G4" s="29">
        <v>45626</v>
      </c>
      <c r="H4" s="30">
        <v>45627</v>
      </c>
    </row>
    <row r="5" spans="2:9" s="10" customFormat="1" ht="56.1" customHeight="1">
      <c r="B5" s="9"/>
      <c r="C5" s="9"/>
      <c r="D5" s="9"/>
      <c r="E5" s="9"/>
      <c r="F5" s="9"/>
      <c r="G5" s="9"/>
      <c r="H5" s="64" t="s">
        <v>39</v>
      </c>
    </row>
    <row r="6" spans="2:9" s="4" customFormat="1" ht="24" customHeight="1">
      <c r="B6" s="31">
        <f t="array" ref="B6:H6">NapokÉsHetek+DATE(NaptáriÉv,12,1)-WEEKDAY(DATE(NaptáriÉv,12,1),(HétKezdete="Hétfő")+1)+8</f>
        <v>45628</v>
      </c>
      <c r="C6" s="31">
        <v>45629</v>
      </c>
      <c r="D6" s="31">
        <v>45630</v>
      </c>
      <c r="E6" s="31">
        <v>45631</v>
      </c>
      <c r="F6" s="31">
        <v>45632</v>
      </c>
      <c r="G6" s="31">
        <v>45633</v>
      </c>
      <c r="H6" s="65">
        <v>45634</v>
      </c>
    </row>
    <row r="7" spans="2:9" s="10" customFormat="1" ht="56.1" customHeight="1">
      <c r="B7" s="11"/>
      <c r="C7" s="11"/>
      <c r="D7" s="11"/>
      <c r="E7" s="11" t="s">
        <v>24</v>
      </c>
      <c r="F7" s="11"/>
      <c r="G7" s="11"/>
      <c r="H7" s="66" t="s">
        <v>39</v>
      </c>
    </row>
    <row r="8" spans="2:9" s="4" customFormat="1" ht="24" customHeight="1">
      <c r="B8" s="32">
        <f t="array" ref="B8:H8">NapokÉsHetek+DATE(NaptáriÉv,12,1)-WEEKDAY(DATE(NaptáriÉv,12,1),(HétKezdete="Hétfő")+1)+15</f>
        <v>45635</v>
      </c>
      <c r="C8" s="32">
        <v>45636</v>
      </c>
      <c r="D8" s="32">
        <v>45637</v>
      </c>
      <c r="E8" s="32">
        <v>45638</v>
      </c>
      <c r="F8" s="32">
        <v>45639</v>
      </c>
      <c r="G8" s="32">
        <v>45640</v>
      </c>
      <c r="H8" s="67">
        <v>45641</v>
      </c>
    </row>
    <row r="9" spans="2:9" s="10" customFormat="1" ht="56.1" customHeight="1">
      <c r="B9" s="9"/>
      <c r="C9" s="9"/>
      <c r="D9" s="9"/>
      <c r="E9" s="9"/>
      <c r="F9" s="9"/>
      <c r="G9" s="9" t="s">
        <v>87</v>
      </c>
      <c r="H9" s="64" t="s">
        <v>40</v>
      </c>
    </row>
    <row r="10" spans="2:9" s="4" customFormat="1" ht="24" customHeight="1">
      <c r="B10" s="31">
        <f t="array" ref="B10:H10">NapokÉsHetek+DATE(NaptáriÉv,12,1)-WEEKDAY(DATE(NaptáriÉv,12,1),(HétKezdete="Hétfő")+1)+22</f>
        <v>45642</v>
      </c>
      <c r="C10" s="31">
        <v>45643</v>
      </c>
      <c r="D10" s="31">
        <v>45644</v>
      </c>
      <c r="E10" s="31">
        <v>45645</v>
      </c>
      <c r="F10" s="31">
        <v>45646</v>
      </c>
      <c r="G10" s="31">
        <v>45647</v>
      </c>
      <c r="H10" s="65">
        <v>45648</v>
      </c>
    </row>
    <row r="11" spans="2:9" s="10" customFormat="1" ht="56.1" customHeight="1">
      <c r="B11" s="11" t="s">
        <v>25</v>
      </c>
      <c r="C11" s="11"/>
      <c r="D11" s="11"/>
      <c r="E11" s="11"/>
      <c r="F11" s="11"/>
      <c r="G11" s="11"/>
      <c r="H11" s="66" t="s">
        <v>39</v>
      </c>
    </row>
    <row r="12" spans="2:9" s="4" customFormat="1" ht="24" customHeight="1">
      <c r="B12" s="32">
        <f t="array" ref="B12:H12">NapokÉsHetek+DATE(NaptáriÉv,12,1)-WEEKDAY(DATE(NaptáriÉv,12,1),(HétKezdete="Hétfő")+1)+29</f>
        <v>45649</v>
      </c>
      <c r="C12" s="32">
        <v>45650</v>
      </c>
      <c r="D12" s="32">
        <v>45651</v>
      </c>
      <c r="E12" s="32">
        <v>45652</v>
      </c>
      <c r="F12" s="32">
        <v>45653</v>
      </c>
      <c r="G12" s="32">
        <v>45654</v>
      </c>
      <c r="H12" s="32">
        <v>45655</v>
      </c>
    </row>
    <row r="13" spans="2:9" s="10" customFormat="1" ht="56.1" customHeight="1">
      <c r="B13" s="9"/>
      <c r="C13" s="9"/>
      <c r="D13" s="9"/>
      <c r="E13" s="9"/>
      <c r="F13" s="9"/>
      <c r="G13" s="9"/>
      <c r="H13" s="9"/>
    </row>
    <row r="14" spans="2:9" s="4" customFormat="1" ht="24" customHeight="1">
      <c r="B14" s="31">
        <f t="array" ref="B14:C14">NapokÉsHetek+DATE(NaptáriÉv,12,1)-WEEKDAY(DATE(NaptáriÉv,12,1),(HétKezdete="Hétfő")+1)+36</f>
        <v>45656</v>
      </c>
      <c r="C14" s="31">
        <v>45657</v>
      </c>
      <c r="D14" s="76" t="s">
        <v>0</v>
      </c>
      <c r="E14" s="76"/>
      <c r="F14" s="76"/>
      <c r="G14" s="76"/>
      <c r="H14" s="77"/>
    </row>
    <row r="15" spans="2:9" s="10" customFormat="1" ht="56.1" customHeight="1">
      <c r="B15" s="11"/>
      <c r="C15" s="11"/>
      <c r="D15" s="81" t="s">
        <v>56</v>
      </c>
      <c r="E15" s="78"/>
      <c r="F15" s="78"/>
      <c r="G15" s="78"/>
      <c r="H15" s="79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B00-000000000000}"/>
    <dataValidation allowBlank="1" showInputMessage="1" showErrorMessage="1" prompt="December havi naptár" sqref="A1" xr:uid="{00000000-0002-0000-0B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B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B00-000003000000}"/>
    <dataValidation allowBlank="1" showInputMessage="1" prompt="Az alábbi cellába írhatja a havi jegyzeteket." sqref="D14:H14" xr:uid="{00000000-0002-0000-0B00-000004000000}"/>
    <dataValidation allowBlank="1" showInputMessage="1" prompt="Ebbe a cellába írhatja a havi jegyzeteket." sqref="D15:H15" xr:uid="{00000000-0002-0000-0B00-000005000000}"/>
    <dataValidation allowBlank="1" showInputMessage="1" showErrorMessage="1" prompt="Ebbe, illetve a 7., 9., 11., 13. és 15. cellába írhatja a fenti cellában található naptári napra vonatkozó jegyzeteit." sqref="B5" xr:uid="{00000000-0002-0000-0B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4" zoomScaleNormal="100" workbookViewId="0">
      <selection activeCell="H13" sqref="H13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75" t="str">
        <f>"Február "&amp;NaptáriÉv</f>
        <v>Február 2024</v>
      </c>
      <c r="C2" s="75"/>
      <c r="D2" s="7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NapokÉsHetek+DATE(NaptáriÉv,2,1)-WEEKDAY(DATE(NaptáriÉv,2,1),(HétKezdete="Hétfő")+1)+1</f>
        <v>45320</v>
      </c>
      <c r="C4" s="29">
        <v>45321</v>
      </c>
      <c r="D4" s="29">
        <v>45322</v>
      </c>
      <c r="E4" s="29">
        <v>45323</v>
      </c>
      <c r="F4" s="29">
        <v>45324</v>
      </c>
      <c r="G4" s="29">
        <v>45325</v>
      </c>
      <c r="H4" s="30">
        <v>45326</v>
      </c>
    </row>
    <row r="5" spans="2:9" s="10" customFormat="1" ht="56.1" customHeight="1">
      <c r="B5" s="9"/>
      <c r="C5" s="9"/>
      <c r="D5" s="9"/>
      <c r="E5" s="9"/>
      <c r="F5" s="9"/>
      <c r="G5" s="9"/>
      <c r="H5" s="9"/>
    </row>
    <row r="6" spans="2:9" s="4" customFormat="1" ht="24" customHeight="1">
      <c r="B6" s="31">
        <f t="array" ref="B6:H6">NapokÉsHetek+DATE(NaptáriÉv,2,1)-WEEKDAY(DATE(NaptáriÉv,2,1),(HétKezdete="Hétfő")+1)+8</f>
        <v>45327</v>
      </c>
      <c r="C6" s="31">
        <v>45328</v>
      </c>
      <c r="D6" s="31">
        <v>45329</v>
      </c>
      <c r="E6" s="31">
        <v>45330</v>
      </c>
      <c r="F6" s="31">
        <v>45331</v>
      </c>
      <c r="G6" s="31">
        <v>45332</v>
      </c>
      <c r="H6" s="31">
        <v>45333</v>
      </c>
    </row>
    <row r="7" spans="2:9" s="10" customFormat="1" ht="56.1" customHeight="1">
      <c r="B7" s="11"/>
      <c r="C7" s="11"/>
      <c r="D7" s="11"/>
      <c r="E7" s="11"/>
      <c r="F7" s="11"/>
      <c r="G7" s="11" t="s">
        <v>6</v>
      </c>
      <c r="H7" s="11"/>
    </row>
    <row r="8" spans="2:9" s="4" customFormat="1" ht="24" customHeight="1">
      <c r="B8" s="32">
        <f t="array" ref="B8:H8">NapokÉsHetek+DATE(NaptáriÉv,2,1)-WEEKDAY(DATE(NaptáriÉv,2,1),(HétKezdete="Hétfő")+1)+15</f>
        <v>45334</v>
      </c>
      <c r="C8" s="32">
        <v>45335</v>
      </c>
      <c r="D8" s="32">
        <v>45336</v>
      </c>
      <c r="E8" s="32">
        <v>45337</v>
      </c>
      <c r="F8" s="32">
        <v>45338</v>
      </c>
      <c r="G8" s="32">
        <v>45339</v>
      </c>
      <c r="H8" s="32">
        <v>45340</v>
      </c>
    </row>
    <row r="9" spans="2:9" s="10" customFormat="1" ht="56.1" customHeight="1">
      <c r="B9" s="9"/>
      <c r="C9" s="9"/>
      <c r="D9" s="9" t="s">
        <v>26</v>
      </c>
      <c r="E9" s="9"/>
      <c r="F9" s="9"/>
      <c r="G9" s="9"/>
      <c r="H9" s="9" t="s">
        <v>7</v>
      </c>
    </row>
    <row r="10" spans="2:9" s="4" customFormat="1" ht="24" customHeight="1">
      <c r="B10" s="31">
        <f t="array" ref="B10:H10">NapokÉsHetek+DATE(NaptáriÉv,2,1)-WEEKDAY(DATE(NaptáriÉv,2,1),(HétKezdete="Hétfő")+1)+22</f>
        <v>45341</v>
      </c>
      <c r="C10" s="31">
        <v>45342</v>
      </c>
      <c r="D10" s="31">
        <v>45343</v>
      </c>
      <c r="E10" s="31">
        <v>45344</v>
      </c>
      <c r="F10" s="31">
        <v>45345</v>
      </c>
      <c r="G10" s="31">
        <v>45346</v>
      </c>
      <c r="H10" s="31">
        <v>45347</v>
      </c>
    </row>
    <row r="11" spans="2:9" s="10" customFormat="1" ht="56.1" customHeight="1">
      <c r="B11" s="11"/>
      <c r="C11" s="11"/>
      <c r="D11" s="11"/>
      <c r="E11" s="11" t="s">
        <v>42</v>
      </c>
      <c r="F11" s="11"/>
      <c r="G11" s="11"/>
      <c r="H11" s="11"/>
    </row>
    <row r="12" spans="2:9" s="4" customFormat="1" ht="24" customHeight="1">
      <c r="B12" s="32">
        <f t="array" ref="B12:H12">NapokÉsHetek+DATE(NaptáriÉv,2,1)-WEEKDAY(DATE(NaptáriÉv,2,1),(HétKezdete="Hétfő")+1)+29</f>
        <v>45348</v>
      </c>
      <c r="C12" s="32">
        <v>45349</v>
      </c>
      <c r="D12" s="32">
        <v>45350</v>
      </c>
      <c r="E12" s="32">
        <v>45351</v>
      </c>
      <c r="F12" s="32">
        <v>45352</v>
      </c>
      <c r="G12" s="32">
        <v>45353</v>
      </c>
      <c r="H12" s="32">
        <v>45354</v>
      </c>
    </row>
    <row r="13" spans="2:9" s="10" customFormat="1" ht="56.1" customHeight="1">
      <c r="B13" s="9" t="s">
        <v>8</v>
      </c>
      <c r="C13" s="9"/>
      <c r="D13" s="9"/>
      <c r="E13" s="54" t="s">
        <v>27</v>
      </c>
      <c r="F13" s="9"/>
      <c r="G13" s="9"/>
      <c r="H13" s="9"/>
    </row>
    <row r="14" spans="2:9" s="4" customFormat="1" ht="24" customHeight="1">
      <c r="B14" s="31">
        <f t="array" ref="B14:C14">NapokÉsHetek+DATE(NaptáriÉv,2,1)-WEEKDAY(DATE(NaptáriÉv,2,1),(HétKezdete="Hétfő")+1)+36</f>
        <v>45355</v>
      </c>
      <c r="C14" s="31">
        <v>45356</v>
      </c>
      <c r="D14" s="76" t="s">
        <v>0</v>
      </c>
      <c r="E14" s="76"/>
      <c r="F14" s="76"/>
      <c r="G14" s="76"/>
      <c r="H14" s="77"/>
    </row>
    <row r="15" spans="2:9" s="10" customFormat="1" ht="56.1" customHeight="1">
      <c r="B15" s="11"/>
      <c r="C15" s="11"/>
      <c r="D15" s="81"/>
      <c r="E15" s="78"/>
      <c r="F15" s="78"/>
      <c r="G15" s="78"/>
      <c r="H15" s="79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1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100-000001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100-000002000000}"/>
    <dataValidation allowBlank="1" showInputMessage="1" showErrorMessage="1" prompt="Február havi naptár" sqref="A1" xr:uid="{00000000-0002-0000-0100-000003000000}"/>
    <dataValidation allowBlank="1" showInputMessage="1" prompt="Az alábbi cellába írhatja a havi jegyzeteket." sqref="D14:H14" xr:uid="{00000000-0002-0000-0100-000004000000}"/>
    <dataValidation allowBlank="1" showInputMessage="1" prompt="Ebbe a cellába írhatja a havi jegyzeteket." sqref="D15:H15" xr:uid="{00000000-0002-0000-0100-000005000000}"/>
    <dataValidation allowBlank="1" showInputMessage="1" showErrorMessage="1" prompt="Ebbe, illetve a 7., 9., 11., 13. és 15. cellába írhatja a fenti cellában található naptári napra vonatkozó jegyzeteit." sqref="B5" xr:uid="{00000000-0002-0000-01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topLeftCell="A7" zoomScaleNormal="100" workbookViewId="0">
      <selection activeCell="M6" sqref="M6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2" t="str">
        <f>"Március "&amp;NaptáriÉv</f>
        <v>Március 2024</v>
      </c>
      <c r="C2" s="82"/>
      <c r="D2" s="82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NapokÉsHetek+DATE(NaptáriÉv,3,1)-WEEKDAY(DATE(NaptáriÉv,3,1),(HétKezdete="Hétfő")+1)+1</f>
        <v>45348</v>
      </c>
      <c r="C4" s="39">
        <v>45349</v>
      </c>
      <c r="D4" s="39">
        <v>45350</v>
      </c>
      <c r="E4" s="39">
        <v>45351</v>
      </c>
      <c r="F4" s="39">
        <v>45352</v>
      </c>
      <c r="G4" s="39">
        <v>45353</v>
      </c>
      <c r="H4" s="39">
        <v>45354</v>
      </c>
    </row>
    <row r="5" spans="2:9" s="10" customFormat="1" ht="56.1" customHeight="1">
      <c r="B5" s="21"/>
      <c r="C5" s="21"/>
      <c r="D5" s="21"/>
      <c r="E5" s="21"/>
      <c r="F5" s="21"/>
      <c r="G5" s="21"/>
      <c r="H5" s="21"/>
    </row>
    <row r="6" spans="2:9" s="4" customFormat="1" ht="24" customHeight="1">
      <c r="B6" s="40">
        <f t="array" ref="B6:H6">NapokÉsHetek+DATE(NaptáriÉv,3,1)-WEEKDAY(DATE(NaptáriÉv,3,1),(HétKezdete="Hétfő")+1)+8</f>
        <v>45355</v>
      </c>
      <c r="C6" s="40">
        <v>45356</v>
      </c>
      <c r="D6" s="40">
        <v>45357</v>
      </c>
      <c r="E6" s="40">
        <v>45358</v>
      </c>
      <c r="F6" s="40">
        <v>45359</v>
      </c>
      <c r="G6" s="40">
        <v>45360</v>
      </c>
      <c r="H6" s="40">
        <v>45361</v>
      </c>
    </row>
    <row r="7" spans="2:9" s="10" customFormat="1" ht="56.1" customHeight="1" thickBot="1">
      <c r="B7" s="20" t="s">
        <v>43</v>
      </c>
      <c r="C7" s="20" t="s">
        <v>44</v>
      </c>
      <c r="D7" s="20" t="s">
        <v>71</v>
      </c>
      <c r="E7" s="20"/>
      <c r="F7" s="46"/>
      <c r="G7" s="73" t="s">
        <v>82</v>
      </c>
      <c r="H7" s="20"/>
    </row>
    <row r="8" spans="2:9" s="4" customFormat="1" ht="24" customHeight="1" thickTop="1">
      <c r="B8" s="41">
        <f t="array" ref="B8:H8">NapokÉsHetek+DATE(NaptáriÉv,3,1)-WEEKDAY(DATE(NaptáriÉv,3,1),(HétKezdete="Hétfő")+1)+15</f>
        <v>45362</v>
      </c>
      <c r="C8" s="41">
        <v>45363</v>
      </c>
      <c r="D8" s="41">
        <v>45364</v>
      </c>
      <c r="E8" s="42">
        <v>45365</v>
      </c>
      <c r="F8" s="48">
        <v>45366</v>
      </c>
      <c r="G8" s="44">
        <v>45367</v>
      </c>
      <c r="H8" s="41">
        <v>45368</v>
      </c>
    </row>
    <row r="9" spans="2:9" s="10" customFormat="1" ht="56.1" customHeight="1" thickBot="1">
      <c r="B9" s="21" t="s">
        <v>28</v>
      </c>
      <c r="C9" s="21"/>
      <c r="D9" s="21"/>
      <c r="E9" s="43" t="s">
        <v>9</v>
      </c>
      <c r="F9" s="49" t="s">
        <v>67</v>
      </c>
      <c r="G9" s="45"/>
      <c r="H9" s="21"/>
    </row>
    <row r="10" spans="2:9" s="4" customFormat="1" ht="24" customHeight="1" thickTop="1">
      <c r="B10" s="40">
        <f t="array" ref="B10:H10">NapokÉsHetek+DATE(NaptáriÉv,3,1)-WEEKDAY(DATE(NaptáriÉv,3,1),(HétKezdete="Hétfő")+1)+22</f>
        <v>45369</v>
      </c>
      <c r="C10" s="40">
        <v>45370</v>
      </c>
      <c r="D10" s="40">
        <v>45371</v>
      </c>
      <c r="E10" s="40">
        <v>45372</v>
      </c>
      <c r="F10" s="47">
        <v>45373</v>
      </c>
      <c r="G10" s="40">
        <v>45374</v>
      </c>
      <c r="H10" s="40">
        <v>45375</v>
      </c>
    </row>
    <row r="11" spans="2:9" s="10" customFormat="1" ht="56.1" customHeight="1">
      <c r="B11" s="20"/>
      <c r="C11" s="20" t="s">
        <v>29</v>
      </c>
      <c r="D11" s="20"/>
      <c r="E11" s="20"/>
      <c r="F11" s="20"/>
      <c r="G11" s="20"/>
      <c r="H11" s="20"/>
    </row>
    <row r="12" spans="2:9" s="4" customFormat="1" ht="24" customHeight="1">
      <c r="B12" s="41">
        <f t="array" ref="B12:H12">NapokÉsHetek+DATE(NaptáriÉv,3,1)-WEEKDAY(DATE(NaptáriÉv,3,1),(HétKezdete="Hétfő")+1)+29</f>
        <v>45376</v>
      </c>
      <c r="C12" s="41">
        <v>45377</v>
      </c>
      <c r="D12" s="41">
        <v>45378</v>
      </c>
      <c r="E12" s="41">
        <v>45379</v>
      </c>
      <c r="F12" s="41">
        <v>45380</v>
      </c>
      <c r="G12" s="41">
        <v>45381</v>
      </c>
      <c r="H12" s="41">
        <v>45382</v>
      </c>
    </row>
    <row r="13" spans="2:9" s="10" customFormat="1" ht="56.1" customHeight="1">
      <c r="B13" s="21"/>
      <c r="C13" s="21"/>
      <c r="D13" s="21"/>
      <c r="E13" s="21"/>
      <c r="F13" s="21"/>
      <c r="G13" s="21" t="s">
        <v>68</v>
      </c>
      <c r="H13" s="21"/>
    </row>
    <row r="14" spans="2:9" s="4" customFormat="1" ht="24" customHeight="1">
      <c r="B14" s="40">
        <f t="array" ref="B14:C14">NapokÉsHetek+DATE(NaptáriÉv,3,1)-WEEKDAY(DATE(NaptáriÉv,3,1),(HétKezdete="Hétfő")+1)+36</f>
        <v>45383</v>
      </c>
      <c r="C14" s="40">
        <v>45384</v>
      </c>
      <c r="D14" s="83" t="s">
        <v>0</v>
      </c>
      <c r="E14" s="83"/>
      <c r="F14" s="83"/>
      <c r="G14" s="83"/>
      <c r="H14" s="84"/>
    </row>
    <row r="15" spans="2:9" s="10" customFormat="1" ht="56.1" customHeight="1">
      <c r="B15" s="20"/>
      <c r="C15" s="20"/>
      <c r="D15" s="85" t="s">
        <v>66</v>
      </c>
      <c r="E15" s="86"/>
      <c r="F15" s="86"/>
      <c r="G15" s="86"/>
      <c r="H15" s="87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 xr:uid="{00000000-0002-0000-02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200-000001000000}"/>
    <dataValidation allowBlank="1" showInputMessage="1" showErrorMessage="1" prompt="Automatikusan megállapított hétköznap" sqref="C3:H3" xr:uid="{00000000-0002-0000-02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200-000003000000}"/>
    <dataValidation allowBlank="1" showInputMessage="1" showErrorMessage="1" prompt="Ebbe, illetve a 7., 9., 11., 13. és 15. cellába írhatja a fenti cellában található naptári napra vonatkozó jegyzeteit." sqref="B5" xr:uid="{00000000-0002-0000-0200-000004000000}"/>
    <dataValidation allowBlank="1" showInputMessage="1" prompt="Ebbe a cellába írhatja a havi jegyzeteket." sqref="D15:H15" xr:uid="{00000000-0002-0000-0200-000005000000}"/>
    <dataValidation allowBlank="1" showInputMessage="1" prompt="Az alábbi cellába írhatja a havi jegyzeteket." sqref="D14:H14" xr:uid="{00000000-0002-0000-02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topLeftCell="A7" workbookViewId="0">
      <selection activeCell="G11" sqref="G11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2" t="str">
        <f>"Április "&amp;NaptáriÉv</f>
        <v>Április 2024</v>
      </c>
      <c r="C2" s="82"/>
      <c r="D2" s="82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NapokÉsHetek+DATE(NaptáriÉv,4,1)-WEEKDAY(DATE(NaptáriÉv,4,1),(HétKezdete="Hétfő")+1)+1</f>
        <v>45383</v>
      </c>
      <c r="C4" s="39">
        <v>45384</v>
      </c>
      <c r="D4" s="39">
        <v>45385</v>
      </c>
      <c r="E4" s="39">
        <v>45386</v>
      </c>
      <c r="F4" s="39">
        <v>45387</v>
      </c>
      <c r="G4" s="39">
        <v>45388</v>
      </c>
      <c r="H4" s="39">
        <v>45389</v>
      </c>
    </row>
    <row r="5" spans="2:9" s="10" customFormat="1" ht="56.1" customHeight="1">
      <c r="B5" s="21"/>
      <c r="C5" s="21" t="s">
        <v>43</v>
      </c>
      <c r="D5" s="21" t="s">
        <v>74</v>
      </c>
      <c r="E5" s="21"/>
      <c r="F5" s="21" t="s">
        <v>83</v>
      </c>
      <c r="G5" s="21" t="s">
        <v>33</v>
      </c>
      <c r="H5" s="21"/>
    </row>
    <row r="6" spans="2:9" s="4" customFormat="1" ht="24" customHeight="1">
      <c r="B6" s="57">
        <f t="array" ref="B6:H6">NapokÉsHetek+DATE(NaptáriÉv,4,1)-WEEKDAY(DATE(NaptáriÉv,4,1),(HétKezdete="Hétfő")+1)+8</f>
        <v>45390</v>
      </c>
      <c r="C6" s="57">
        <v>45391</v>
      </c>
      <c r="D6" s="57">
        <v>45392</v>
      </c>
      <c r="E6" s="40">
        <v>45393</v>
      </c>
      <c r="F6" s="40">
        <v>45394</v>
      </c>
      <c r="G6" s="40">
        <v>45395</v>
      </c>
      <c r="H6" s="40">
        <v>45396</v>
      </c>
    </row>
    <row r="7" spans="2:9" s="10" customFormat="1" ht="56.1" customHeight="1">
      <c r="B7" s="60" t="s">
        <v>34</v>
      </c>
      <c r="C7" s="61" t="s">
        <v>35</v>
      </c>
      <c r="D7" s="61" t="s">
        <v>89</v>
      </c>
      <c r="E7" s="62" t="s">
        <v>36</v>
      </c>
      <c r="F7" s="55"/>
      <c r="G7" s="20" t="s">
        <v>78</v>
      </c>
      <c r="H7" s="20"/>
    </row>
    <row r="8" spans="2:9" s="4" customFormat="1" ht="24" customHeight="1">
      <c r="B8" s="56">
        <f t="array" ref="B8:H8">NapokÉsHetek+DATE(NaptáriÉv,4,1)-WEEKDAY(DATE(NaptáriÉv,4,1),(HétKezdete="Hétfő")+1)+15</f>
        <v>45397</v>
      </c>
      <c r="C8" s="58">
        <v>45398</v>
      </c>
      <c r="D8" s="58">
        <v>45399</v>
      </c>
      <c r="E8" s="56">
        <v>45400</v>
      </c>
      <c r="F8" s="41">
        <v>45401</v>
      </c>
      <c r="G8" s="41">
        <v>45402</v>
      </c>
      <c r="H8" s="41">
        <v>45403</v>
      </c>
    </row>
    <row r="9" spans="2:9" s="10" customFormat="1" ht="56.1" customHeight="1">
      <c r="B9" s="21"/>
      <c r="C9" s="21" t="s">
        <v>30</v>
      </c>
      <c r="D9" s="21" t="s">
        <v>10</v>
      </c>
      <c r="E9" s="21"/>
      <c r="F9" s="21"/>
      <c r="G9" s="21" t="s">
        <v>95</v>
      </c>
      <c r="H9" s="21"/>
    </row>
    <row r="10" spans="2:9" s="4" customFormat="1" ht="24" customHeight="1">
      <c r="B10" s="40">
        <f t="array" ref="B10:H10">NapokÉsHetek+DATE(NaptáriÉv,4,1)-WEEKDAY(DATE(NaptáriÉv,4,1),(HétKezdete="Hétfő")+1)+22</f>
        <v>45404</v>
      </c>
      <c r="C10" s="40">
        <v>45405</v>
      </c>
      <c r="D10" s="40">
        <v>45406</v>
      </c>
      <c r="E10" s="40">
        <v>45407</v>
      </c>
      <c r="F10" s="40">
        <v>45408</v>
      </c>
      <c r="G10" s="40">
        <v>45409</v>
      </c>
      <c r="H10" s="40">
        <v>45410</v>
      </c>
    </row>
    <row r="11" spans="2:9" s="10" customFormat="1" ht="56.1" customHeight="1">
      <c r="B11" s="20" t="s">
        <v>11</v>
      </c>
      <c r="C11" s="20" t="s">
        <v>45</v>
      </c>
      <c r="D11" s="20"/>
      <c r="E11" s="20"/>
      <c r="F11" s="20"/>
      <c r="G11" s="20" t="s">
        <v>94</v>
      </c>
      <c r="H11" s="20"/>
    </row>
    <row r="12" spans="2:9" s="4" customFormat="1" ht="24" customHeight="1">
      <c r="B12" s="41">
        <f t="array" ref="B12:H12">NapokÉsHetek+DATE(NaptáriÉv,4,1)-WEEKDAY(DATE(NaptáriÉv,4,1),(HétKezdete="Hétfő")+1)+29</f>
        <v>45411</v>
      </c>
      <c r="C12" s="41">
        <v>45412</v>
      </c>
      <c r="D12" s="41">
        <v>45413</v>
      </c>
      <c r="E12" s="41">
        <v>45414</v>
      </c>
      <c r="F12" s="41">
        <v>45415</v>
      </c>
      <c r="G12" s="41">
        <v>45416</v>
      </c>
      <c r="H12" s="41">
        <v>45417</v>
      </c>
    </row>
    <row r="13" spans="2:9" s="10" customFormat="1" ht="56.1" customHeight="1">
      <c r="B13" s="21"/>
      <c r="C13" s="72" t="s">
        <v>31</v>
      </c>
      <c r="D13" s="21"/>
      <c r="E13" s="21"/>
      <c r="F13" s="21"/>
      <c r="G13" s="21"/>
      <c r="H13" s="21"/>
    </row>
    <row r="14" spans="2:9" s="4" customFormat="1" ht="24" customHeight="1">
      <c r="B14" s="40">
        <f t="array" ref="B14:C14">NapokÉsHetek+DATE(NaptáriÉv,4,1)-WEEKDAY(DATE(NaptáriÉv,4,1),(HétKezdete="Hétfő")+1)+36</f>
        <v>45418</v>
      </c>
      <c r="C14" s="40">
        <v>45419</v>
      </c>
      <c r="D14" s="83" t="s">
        <v>0</v>
      </c>
      <c r="E14" s="83"/>
      <c r="F14" s="83"/>
      <c r="G14" s="83"/>
      <c r="H14" s="84"/>
    </row>
    <row r="15" spans="2:9" s="10" customFormat="1" ht="56.1" customHeight="1">
      <c r="B15" s="20"/>
      <c r="C15" s="20"/>
      <c r="D15" s="85" t="s">
        <v>49</v>
      </c>
      <c r="E15" s="86"/>
      <c r="F15" s="86"/>
      <c r="G15" s="86"/>
      <c r="H15" s="87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3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300-000001000000}"/>
    <dataValidation allowBlank="1" showInputMessage="1" showErrorMessage="1" prompt="Április havi naptár" sqref="A1" xr:uid="{00000000-0002-0000-03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300-000003000000}"/>
    <dataValidation allowBlank="1" showInputMessage="1" prompt="Az alábbi cellába írhatja a havi jegyzeteket." sqref="D14:H14" xr:uid="{00000000-0002-0000-0300-000004000000}"/>
    <dataValidation allowBlank="1" showInputMessage="1" prompt="Ebbe a cellába írhatja a havi jegyzeteket." sqref="D15:H15" xr:uid="{00000000-0002-0000-0300-000005000000}"/>
    <dataValidation allowBlank="1" showInputMessage="1" showErrorMessage="1" prompt="Ebbe, illetve a 7., 9., 11., 13. és 15. cellába írhatja a fenti cellában található naptári napra vonatkozó jegyzeteit." sqref="B5" xr:uid="{00000000-0002-0000-03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opLeftCell="A7" workbookViewId="0">
      <selection activeCell="F13" sqref="F13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2" t="str">
        <f>"Május "&amp;NaptáriÉv</f>
        <v>Május 2024</v>
      </c>
      <c r="C2" s="82"/>
      <c r="D2" s="82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NapokÉsHetek+DATE(NaptáriÉv,5,1)-WEEKDAY(DATE(NaptáriÉv,5,1),(HétKezdete="Hétfő")+1)+1</f>
        <v>45411</v>
      </c>
      <c r="C4" s="39">
        <v>45412</v>
      </c>
      <c r="D4" s="39">
        <v>45413</v>
      </c>
      <c r="E4" s="39">
        <v>45414</v>
      </c>
      <c r="F4" s="39">
        <v>45415</v>
      </c>
      <c r="G4" s="39">
        <v>45416</v>
      </c>
      <c r="H4" s="39">
        <v>45417</v>
      </c>
    </row>
    <row r="5" spans="2:9" s="10" customFormat="1" ht="56.1" customHeight="1">
      <c r="B5" s="21"/>
      <c r="C5" s="21"/>
      <c r="D5" s="21"/>
      <c r="E5" s="21" t="s">
        <v>84</v>
      </c>
      <c r="F5" s="21"/>
      <c r="G5" s="21"/>
      <c r="H5" s="21"/>
    </row>
    <row r="6" spans="2:9" s="4" customFormat="1" ht="24" customHeight="1">
      <c r="B6" s="40">
        <f t="array" ref="B6:H6">NapokÉsHetek+DATE(NaptáriÉv,5,1)-WEEKDAY(DATE(NaptáriÉv,5,1),(HétKezdete="Hétfő")+1)+8</f>
        <v>45418</v>
      </c>
      <c r="C6" s="40">
        <v>45419</v>
      </c>
      <c r="D6" s="40">
        <v>45420</v>
      </c>
      <c r="E6" s="40">
        <v>45421</v>
      </c>
      <c r="F6" s="40">
        <v>45422</v>
      </c>
      <c r="G6" s="40">
        <v>45423</v>
      </c>
      <c r="H6" s="40">
        <v>45424</v>
      </c>
    </row>
    <row r="7" spans="2:9" s="10" customFormat="1" ht="56.1" customHeight="1">
      <c r="B7" s="20" t="s">
        <v>37</v>
      </c>
      <c r="C7" s="20"/>
      <c r="D7" s="20" t="s">
        <v>32</v>
      </c>
      <c r="E7" s="20"/>
      <c r="F7" s="20" t="s">
        <v>99</v>
      </c>
      <c r="G7" s="20" t="s">
        <v>100</v>
      </c>
      <c r="H7" s="20" t="s">
        <v>101</v>
      </c>
    </row>
    <row r="8" spans="2:9" s="4" customFormat="1" ht="24" customHeight="1">
      <c r="B8" s="41">
        <f t="array" ref="B8:H8">NapokÉsHetek+DATE(NaptáriÉv,5,1)-WEEKDAY(DATE(NaptáriÉv,5,1),(HétKezdete="Hétfő")+1)+15</f>
        <v>45425</v>
      </c>
      <c r="C8" s="41">
        <v>45426</v>
      </c>
      <c r="D8" s="41">
        <v>45427</v>
      </c>
      <c r="E8" s="41">
        <v>45428</v>
      </c>
      <c r="F8" s="41">
        <v>45429</v>
      </c>
      <c r="G8" s="41">
        <v>45430</v>
      </c>
      <c r="H8" s="41">
        <v>45431</v>
      </c>
    </row>
    <row r="9" spans="2:9" s="10" customFormat="1" ht="56.1" customHeight="1">
      <c r="B9" s="21"/>
      <c r="C9" s="21" t="s">
        <v>102</v>
      </c>
      <c r="D9" s="21" t="s">
        <v>46</v>
      </c>
      <c r="E9" s="21" t="s">
        <v>103</v>
      </c>
      <c r="F9" s="21"/>
      <c r="G9" s="21" t="s">
        <v>12</v>
      </c>
      <c r="H9" s="21"/>
    </row>
    <row r="10" spans="2:9" s="4" customFormat="1" ht="24" customHeight="1">
      <c r="B10" s="40">
        <f t="array" ref="B10:H10">NapokÉsHetek+DATE(NaptáriÉv,5,1)-WEEKDAY(DATE(NaptáriÉv,5,1),(HétKezdete="Hétfő")+1)+22</f>
        <v>45432</v>
      </c>
      <c r="C10" s="40">
        <v>45433</v>
      </c>
      <c r="D10" s="40">
        <v>45434</v>
      </c>
      <c r="E10" s="40">
        <v>45435</v>
      </c>
      <c r="F10" s="40">
        <v>45436</v>
      </c>
      <c r="G10" s="40">
        <v>45437</v>
      </c>
      <c r="H10" s="40">
        <v>45438</v>
      </c>
    </row>
    <row r="11" spans="2:9" s="10" customFormat="1" ht="56.1" customHeight="1">
      <c r="B11" s="20"/>
      <c r="C11" s="20"/>
      <c r="D11" s="20" t="s">
        <v>96</v>
      </c>
      <c r="E11" s="20"/>
      <c r="F11" s="20"/>
      <c r="G11" s="20" t="s">
        <v>86</v>
      </c>
      <c r="H11" s="20"/>
    </row>
    <row r="12" spans="2:9" s="4" customFormat="1" ht="24" customHeight="1">
      <c r="B12" s="41">
        <f t="array" ref="B12:H12">NapokÉsHetek+DATE(NaptáriÉv,5,1)-WEEKDAY(DATE(NaptáriÉv,5,1),(HétKezdete="Hétfő")+1)+29</f>
        <v>45439</v>
      </c>
      <c r="C12" s="41">
        <v>45440</v>
      </c>
      <c r="D12" s="41">
        <v>45441</v>
      </c>
      <c r="E12" s="41">
        <v>45442</v>
      </c>
      <c r="F12" s="41">
        <v>45443</v>
      </c>
      <c r="G12" s="41">
        <v>45444</v>
      </c>
      <c r="H12" s="41">
        <v>45445</v>
      </c>
    </row>
    <row r="13" spans="2:9" s="10" customFormat="1" ht="56.1" customHeight="1">
      <c r="B13" s="21"/>
      <c r="C13" s="21"/>
      <c r="D13" s="21"/>
      <c r="E13" s="21"/>
      <c r="F13" s="21" t="s">
        <v>104</v>
      </c>
      <c r="G13" s="21"/>
      <c r="H13" s="21"/>
    </row>
    <row r="14" spans="2:9" s="4" customFormat="1" ht="24" customHeight="1">
      <c r="B14" s="40">
        <f t="array" ref="B14:C14">NapokÉsHetek+DATE(NaptáriÉv,5,1)-WEEKDAY(DATE(NaptáriÉv,5,1),(HétKezdete="Hétfő")+1)+36</f>
        <v>45446</v>
      </c>
      <c r="C14" s="40">
        <v>45447</v>
      </c>
      <c r="D14" s="83" t="s">
        <v>0</v>
      </c>
      <c r="E14" s="83"/>
      <c r="F14" s="83"/>
      <c r="G14" s="83"/>
      <c r="H14" s="84"/>
    </row>
    <row r="15" spans="2:9" s="10" customFormat="1" ht="56.1" customHeight="1">
      <c r="B15" s="20"/>
      <c r="C15" s="20"/>
      <c r="D15" s="85" t="s">
        <v>50</v>
      </c>
      <c r="E15" s="86"/>
      <c r="F15" s="86"/>
      <c r="G15" s="86"/>
      <c r="H15" s="87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4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400-000001000000}"/>
    <dataValidation allowBlank="1" showInputMessage="1" showErrorMessage="1" prompt="Május havi naptár" sqref="A1" xr:uid="{00000000-0002-0000-04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400-000003000000}"/>
    <dataValidation allowBlank="1" showInputMessage="1" showErrorMessage="1" prompt="Ebbe, illetve a 7., 9., 11., 13. és 15. cellába írhatja a fenti cellában található naptári napra vonatkozó jegyzeteit." sqref="B5" xr:uid="{00000000-0002-0000-0400-000004000000}"/>
    <dataValidation allowBlank="1" showInputMessage="1" prompt="Ebbe a cellába írhatja a havi jegyzeteket." sqref="D15:H15" xr:uid="{00000000-0002-0000-0400-000005000000}"/>
    <dataValidation allowBlank="1" showInputMessage="1" prompt="Az alábbi cellába írhatja a havi jegyzeteket." sqref="D14:H14" xr:uid="{00000000-0002-0000-04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opLeftCell="A7" zoomScaleNormal="100" workbookViewId="0">
      <selection activeCell="G7" sqref="G7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8" t="str">
        <f>"Június "&amp;NaptáriÉv</f>
        <v>Június 2024</v>
      </c>
      <c r="C2" s="88"/>
      <c r="D2" s="88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NapokÉsHetek+DATE(NaptáriÉv,6,1)-WEEKDAY(DATE(NaptáriÉv,6,1),(HétKezdete="Hétfő")+1)+1</f>
        <v>45439</v>
      </c>
      <c r="C4" s="36">
        <v>45440</v>
      </c>
      <c r="D4" s="36">
        <v>45441</v>
      </c>
      <c r="E4" s="36">
        <v>45442</v>
      </c>
      <c r="F4" s="36">
        <v>45443</v>
      </c>
      <c r="G4" s="36">
        <v>45444</v>
      </c>
      <c r="H4" s="36">
        <v>45445</v>
      </c>
    </row>
    <row r="5" spans="2:9" s="10" customFormat="1" ht="56.1" customHeight="1">
      <c r="B5" s="26"/>
      <c r="C5" s="26"/>
      <c r="D5" s="26"/>
      <c r="E5" s="26"/>
      <c r="F5" s="26"/>
      <c r="G5" s="26" t="s">
        <v>97</v>
      </c>
      <c r="H5" s="26" t="s">
        <v>98</v>
      </c>
    </row>
    <row r="6" spans="2:9" s="4" customFormat="1" ht="24" customHeight="1">
      <c r="B6" s="37">
        <f t="array" ref="B6:H6">NapokÉsHetek+DATE(NaptáriÉv,6,1)-WEEKDAY(DATE(NaptáriÉv,6,1),(HétKezdete="Hétfő")+1)+8</f>
        <v>45446</v>
      </c>
      <c r="C6" s="37">
        <v>45447</v>
      </c>
      <c r="D6" s="37">
        <v>45448</v>
      </c>
      <c r="E6" s="37">
        <v>45449</v>
      </c>
      <c r="F6" s="37">
        <v>45450</v>
      </c>
      <c r="G6" s="37">
        <v>45451</v>
      </c>
      <c r="H6" s="37">
        <v>45452</v>
      </c>
    </row>
    <row r="7" spans="2:9" s="10" customFormat="1" ht="56.1" customHeight="1">
      <c r="B7" s="25"/>
      <c r="C7" s="25"/>
      <c r="D7" s="25"/>
      <c r="E7" s="25" t="s">
        <v>51</v>
      </c>
      <c r="F7" s="25"/>
      <c r="G7" s="25" t="s">
        <v>93</v>
      </c>
      <c r="H7" s="25"/>
    </row>
    <row r="8" spans="2:9" s="4" customFormat="1" ht="24" customHeight="1">
      <c r="B8" s="38">
        <f t="array" ref="B8:H8">NapokÉsHetek+DATE(NaptáriÉv,6,1)-WEEKDAY(DATE(NaptáriÉv,6,1),(HétKezdete="Hétfő")+1)+15</f>
        <v>45453</v>
      </c>
      <c r="C8" s="38">
        <v>45454</v>
      </c>
      <c r="D8" s="38">
        <v>45455</v>
      </c>
      <c r="E8" s="38">
        <v>45456</v>
      </c>
      <c r="F8" s="38">
        <v>45457</v>
      </c>
      <c r="G8" s="38">
        <v>45458</v>
      </c>
      <c r="H8" s="38">
        <v>45459</v>
      </c>
    </row>
    <row r="9" spans="2:9" s="10" customFormat="1" ht="56.1" customHeight="1">
      <c r="B9" s="26"/>
      <c r="C9" s="26"/>
      <c r="D9" s="26"/>
      <c r="E9" s="59"/>
      <c r="F9" s="59"/>
      <c r="G9" s="59" t="s">
        <v>47</v>
      </c>
      <c r="H9" s="59" t="s">
        <v>48</v>
      </c>
    </row>
    <row r="10" spans="2:9" s="4" customFormat="1" ht="24" customHeight="1">
      <c r="B10" s="37">
        <f t="array" ref="B10:H10">NapokÉsHetek+DATE(NaptáriÉv,6,1)-WEEKDAY(DATE(NaptáriÉv,6,1),(HétKezdete="Hétfő")+1)+22</f>
        <v>45460</v>
      </c>
      <c r="C10" s="37">
        <v>45461</v>
      </c>
      <c r="D10" s="37">
        <v>45462</v>
      </c>
      <c r="E10" s="37">
        <v>45463</v>
      </c>
      <c r="F10" s="37">
        <v>45464</v>
      </c>
      <c r="G10" s="37">
        <v>45465</v>
      </c>
      <c r="H10" s="37">
        <v>45466</v>
      </c>
    </row>
    <row r="11" spans="2:9" s="10" customFormat="1" ht="56.1" customHeight="1">
      <c r="B11" s="25"/>
      <c r="C11" s="25"/>
      <c r="D11" s="25"/>
      <c r="E11" s="25"/>
      <c r="F11" s="25"/>
      <c r="G11" s="25" t="s">
        <v>57</v>
      </c>
      <c r="H11" s="25"/>
    </row>
    <row r="12" spans="2:9" s="4" customFormat="1" ht="24" customHeight="1">
      <c r="B12" s="38">
        <f t="array" ref="B12:H12">NapokÉsHetek+DATE(NaptáriÉv,6,1)-WEEKDAY(DATE(NaptáriÉv,6,1),(HétKezdete="Hétfő")+1)+29</f>
        <v>45467</v>
      </c>
      <c r="C12" s="38">
        <v>45468</v>
      </c>
      <c r="D12" s="38">
        <v>45469</v>
      </c>
      <c r="E12" s="38">
        <v>45470</v>
      </c>
      <c r="F12" s="38">
        <v>45471</v>
      </c>
      <c r="G12" s="38">
        <v>45472</v>
      </c>
      <c r="H12" s="38">
        <v>45473</v>
      </c>
    </row>
    <row r="13" spans="2:9" s="10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37">
        <f t="array" ref="B14:C14">NapokÉsHetek+DATE(NaptáriÉv,6,1)-WEEKDAY(DATE(NaptáriÉv,6,1),(HétKezdete="Hétfő")+1)+36</f>
        <v>45474</v>
      </c>
      <c r="C14" s="37">
        <v>45475</v>
      </c>
      <c r="D14" s="89" t="s">
        <v>0</v>
      </c>
      <c r="E14" s="89"/>
      <c r="F14" s="89"/>
      <c r="G14" s="89"/>
      <c r="H14" s="90"/>
    </row>
    <row r="15" spans="2:9" s="10" customFormat="1" ht="56.1" customHeight="1">
      <c r="B15" s="25"/>
      <c r="C15" s="25"/>
      <c r="D15" s="91" t="s">
        <v>77</v>
      </c>
      <c r="E15" s="92"/>
      <c r="F15" s="92"/>
      <c r="G15" s="92"/>
      <c r="H15" s="93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500-000000000000}"/>
    <dataValidation allowBlank="1" showInputMessage="1" showErrorMessage="1" prompt="Június havi naptár" sqref="A1" xr:uid="{00000000-0002-0000-05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5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500-000003000000}"/>
    <dataValidation allowBlank="1" showInputMessage="1" prompt="Az alábbi cellába írhatja a havi jegyzeteket." sqref="D14:H14" xr:uid="{00000000-0002-0000-0500-000004000000}"/>
    <dataValidation allowBlank="1" showInputMessage="1" prompt="Ebbe a cellába írhatja a havi jegyzeteket." sqref="D15:H15" xr:uid="{00000000-0002-0000-0500-000005000000}"/>
    <dataValidation allowBlank="1" showInputMessage="1" showErrorMessage="1" prompt="Ebbe, illetve a 7., 9., 11., 13. és 15. cellába írhatja a fenti cellában található naptári napra vonatkozó jegyzeteit." sqref="B5" xr:uid="{00000000-0002-0000-05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tabSelected="1" zoomScaleNormal="100" workbookViewId="0">
      <selection activeCell="F5" sqref="F5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8" t="str">
        <f>"Július "&amp;NaptáriÉv</f>
        <v>Július 2024</v>
      </c>
      <c r="C2" s="88"/>
      <c r="D2" s="88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NapokÉsHetek+DATE(NaptáriÉv,7,1)-WEEKDAY(DATE(NaptáriÉv,7,1),(HétKezdete="Hétfő")+1)+1</f>
        <v>45474</v>
      </c>
      <c r="C4" s="36">
        <v>45475</v>
      </c>
      <c r="D4" s="36">
        <v>45476</v>
      </c>
      <c r="E4" s="36">
        <v>45477</v>
      </c>
      <c r="F4" s="36">
        <v>45478</v>
      </c>
      <c r="G4" s="36">
        <v>45479</v>
      </c>
      <c r="H4" s="36">
        <v>45480</v>
      </c>
    </row>
    <row r="5" spans="2:9" s="10" customFormat="1" ht="56.1" customHeight="1">
      <c r="B5" s="50" t="s">
        <v>13</v>
      </c>
      <c r="C5" s="50"/>
      <c r="D5" s="50"/>
      <c r="E5" s="50"/>
      <c r="F5" s="50" t="s">
        <v>90</v>
      </c>
      <c r="G5" s="70" t="s">
        <v>69</v>
      </c>
      <c r="H5" s="70"/>
    </row>
    <row r="6" spans="2:9" s="4" customFormat="1" ht="24" customHeight="1">
      <c r="B6" s="37">
        <f t="array" ref="B6:H6">NapokÉsHetek+DATE(NaptáriÉv,7,1)-WEEKDAY(DATE(NaptáriÉv,7,1),(HétKezdete="Hétfő")+1)+8</f>
        <v>45481</v>
      </c>
      <c r="C6" s="37">
        <v>45482</v>
      </c>
      <c r="D6" s="37">
        <v>45483</v>
      </c>
      <c r="E6" s="37">
        <v>45484</v>
      </c>
      <c r="F6" s="37">
        <v>45485</v>
      </c>
      <c r="G6" s="37">
        <v>45486</v>
      </c>
      <c r="H6" s="37">
        <v>45487</v>
      </c>
    </row>
    <row r="7" spans="2:9" s="10" customFormat="1" ht="56.1" customHeight="1">
      <c r="B7" s="71"/>
      <c r="C7" s="71"/>
      <c r="D7" s="71"/>
      <c r="E7" s="71"/>
      <c r="F7" s="71" t="s">
        <v>75</v>
      </c>
      <c r="G7" s="71" t="s">
        <v>76</v>
      </c>
      <c r="H7" s="71" t="s">
        <v>75</v>
      </c>
    </row>
    <row r="8" spans="2:9" s="4" customFormat="1" ht="24" customHeight="1">
      <c r="B8" s="38">
        <f t="array" ref="B8:H8">NapokÉsHetek+DATE(NaptáriÉv,7,1)-WEEKDAY(DATE(NaptáriÉv,7,1),(HétKezdete="Hétfő")+1)+15</f>
        <v>45488</v>
      </c>
      <c r="C8" s="38">
        <v>45489</v>
      </c>
      <c r="D8" s="38">
        <v>45490</v>
      </c>
      <c r="E8" s="38">
        <v>45491</v>
      </c>
      <c r="F8" s="38">
        <v>45492</v>
      </c>
      <c r="G8" s="38">
        <v>45493</v>
      </c>
      <c r="H8" s="38">
        <v>45494</v>
      </c>
    </row>
    <row r="9" spans="2:9" s="10" customFormat="1" ht="56.1" customHeight="1">
      <c r="B9" s="70"/>
      <c r="C9" s="70"/>
      <c r="D9" s="70"/>
      <c r="E9" s="70"/>
      <c r="F9" s="70"/>
      <c r="G9" s="70" t="s">
        <v>70</v>
      </c>
      <c r="H9" s="26"/>
    </row>
    <row r="10" spans="2:9" s="4" customFormat="1" ht="24" customHeight="1">
      <c r="B10" s="37">
        <f t="array" ref="B10:H10">NapokÉsHetek+DATE(NaptáriÉv,7,1)-WEEKDAY(DATE(NaptáriÉv,7,1),(HétKezdete="Hétfő")+1)+22</f>
        <v>45495</v>
      </c>
      <c r="C10" s="37">
        <v>45496</v>
      </c>
      <c r="D10" s="37">
        <v>45497</v>
      </c>
      <c r="E10" s="37">
        <v>45498</v>
      </c>
      <c r="F10" s="37">
        <v>45499</v>
      </c>
      <c r="G10" s="37">
        <v>45500</v>
      </c>
      <c r="H10" s="37">
        <v>45501</v>
      </c>
    </row>
    <row r="11" spans="2:9" s="10" customFormat="1" ht="56.1" customHeight="1">
      <c r="B11" s="25"/>
      <c r="C11" s="69"/>
      <c r="D11" s="69"/>
      <c r="E11" s="69"/>
      <c r="F11" s="69"/>
      <c r="G11" s="69" t="s">
        <v>59</v>
      </c>
      <c r="H11" s="25"/>
    </row>
    <row r="12" spans="2:9" s="4" customFormat="1" ht="24" customHeight="1">
      <c r="B12" s="38">
        <f t="array" ref="B12:H12">NapokÉsHetek+DATE(NaptáriÉv,7,1)-WEEKDAY(DATE(NaptáriÉv,7,1),(HétKezdete="Hétfő")+1)+29</f>
        <v>45502</v>
      </c>
      <c r="C12" s="38">
        <v>45503</v>
      </c>
      <c r="D12" s="38">
        <v>45504</v>
      </c>
      <c r="E12" s="38">
        <v>45505</v>
      </c>
      <c r="F12" s="38">
        <v>45506</v>
      </c>
      <c r="G12" s="38">
        <v>45507</v>
      </c>
      <c r="H12" s="38">
        <v>45508</v>
      </c>
    </row>
    <row r="13" spans="2:9" s="10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37">
        <f t="array" ref="B14:C14">NapokÉsHetek+DATE(NaptáriÉv,7,1)-WEEKDAY(DATE(NaptáriÉv,7,1),(HétKezdete="Hétfő")+1)+36</f>
        <v>45509</v>
      </c>
      <c r="C14" s="37">
        <v>45510</v>
      </c>
      <c r="D14" s="89" t="s">
        <v>0</v>
      </c>
      <c r="E14" s="89"/>
      <c r="F14" s="89"/>
      <c r="G14" s="89"/>
      <c r="H14" s="90"/>
    </row>
    <row r="15" spans="2:9" s="10" customFormat="1" ht="56.1" customHeight="1">
      <c r="B15" s="25"/>
      <c r="C15" s="25"/>
      <c r="D15" s="91"/>
      <c r="E15" s="92"/>
      <c r="F15" s="92"/>
      <c r="G15" s="92"/>
      <c r="H15" s="93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600-000000000000}"/>
    <dataValidation allowBlank="1" showInputMessage="1" showErrorMessage="1" prompt="Július havi naptár" sqref="A1" xr:uid="{00000000-0002-0000-06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6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600-000003000000}"/>
    <dataValidation allowBlank="1" showInputMessage="1" showErrorMessage="1" prompt="Ebbe, illetve a 7., 9., 11., 13. és 15. cellába írhatja a fenti cellában található naptári napra vonatkozó jegyzeteit." sqref="B5" xr:uid="{00000000-0002-0000-0600-000004000000}"/>
    <dataValidation allowBlank="1" showInputMessage="1" prompt="Ebbe a cellába írhatja a havi jegyzeteket." sqref="D15:H15" xr:uid="{00000000-0002-0000-0600-000005000000}"/>
    <dataValidation allowBlank="1" showInputMessage="1" prompt="Az alábbi cellába írhatja a havi jegyzeteket." sqref="D14:H14" xr:uid="{00000000-0002-0000-06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topLeftCell="A4" workbookViewId="0">
      <selection activeCell="G8" sqref="G8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8" t="str">
        <f>"Augusztus "&amp;NaptáriÉv</f>
        <v>Augusztus 2024</v>
      </c>
      <c r="C2" s="88"/>
      <c r="D2" s="88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NapokÉsHetek+DATE(NaptáriÉv,8,1)-WEEKDAY(DATE(NaptáriÉv,8,1),(HétKezdete="Hétfő")+1)+1</f>
        <v>45502</v>
      </c>
      <c r="C4" s="36">
        <v>45503</v>
      </c>
      <c r="D4" s="36">
        <v>45504</v>
      </c>
      <c r="E4" s="36">
        <v>45505</v>
      </c>
      <c r="F4" s="36">
        <v>45506</v>
      </c>
      <c r="G4" s="36">
        <v>45507</v>
      </c>
      <c r="H4" s="36">
        <v>45508</v>
      </c>
    </row>
    <row r="5" spans="2:9" s="10" customFormat="1" ht="56.1" customHeight="1">
      <c r="B5" s="26"/>
      <c r="C5" s="26"/>
      <c r="D5" s="26"/>
      <c r="E5" s="26"/>
      <c r="F5" s="26"/>
      <c r="G5" s="26" t="s">
        <v>14</v>
      </c>
      <c r="H5" s="26"/>
    </row>
    <row r="6" spans="2:9" s="4" customFormat="1" ht="24" customHeight="1">
      <c r="B6" s="37">
        <f t="array" ref="B6:H6">NapokÉsHetek+DATE(NaptáriÉv,8,1)-WEEKDAY(DATE(NaptáriÉv,8,1),(HétKezdete="Hétfő")+1)+8</f>
        <v>45509</v>
      </c>
      <c r="C6" s="37">
        <v>45510</v>
      </c>
      <c r="D6" s="37">
        <v>45511</v>
      </c>
      <c r="E6" s="37">
        <v>45512</v>
      </c>
      <c r="F6" s="37">
        <v>45513</v>
      </c>
      <c r="G6" s="37">
        <v>45514</v>
      </c>
      <c r="H6" s="37">
        <v>45515</v>
      </c>
    </row>
    <row r="7" spans="2:9" s="10" customFormat="1" ht="56.1" customHeight="1">
      <c r="B7" s="25"/>
      <c r="C7" s="25"/>
      <c r="D7" s="25"/>
      <c r="E7" s="25"/>
      <c r="F7" s="74" t="s">
        <v>91</v>
      </c>
      <c r="G7" s="74" t="s">
        <v>92</v>
      </c>
      <c r="H7" s="74" t="s">
        <v>88</v>
      </c>
    </row>
    <row r="8" spans="2:9" s="4" customFormat="1" ht="24" customHeight="1">
      <c r="B8" s="38">
        <f t="array" ref="B8:H8">NapokÉsHetek+DATE(NaptáriÉv,8,1)-WEEKDAY(DATE(NaptáriÉv,8,1),(HétKezdete="Hétfő")+1)+15</f>
        <v>45516</v>
      </c>
      <c r="C8" s="38">
        <v>45517</v>
      </c>
      <c r="D8" s="38">
        <v>45518</v>
      </c>
      <c r="E8" s="38">
        <v>45519</v>
      </c>
      <c r="F8" s="38">
        <v>45520</v>
      </c>
      <c r="G8" s="38">
        <v>45521</v>
      </c>
      <c r="H8" s="38">
        <v>45522</v>
      </c>
    </row>
    <row r="9" spans="2:9" s="10" customFormat="1" ht="56.1" customHeight="1">
      <c r="B9" s="26"/>
      <c r="C9" s="26" t="s">
        <v>52</v>
      </c>
      <c r="D9" s="26"/>
      <c r="E9" s="26"/>
      <c r="F9" s="50"/>
      <c r="G9" s="50"/>
      <c r="H9" s="50" t="s">
        <v>85</v>
      </c>
    </row>
    <row r="10" spans="2:9" s="4" customFormat="1" ht="24" customHeight="1">
      <c r="B10" s="37">
        <f t="array" ref="B10:H10">NapokÉsHetek+DATE(NaptáriÉv,8,1)-WEEKDAY(DATE(NaptáriÉv,8,1),(HétKezdete="Hétfő")+1)+22</f>
        <v>45523</v>
      </c>
      <c r="C10" s="37">
        <v>45524</v>
      </c>
      <c r="D10" s="37">
        <v>45525</v>
      </c>
      <c r="E10" s="37">
        <v>45526</v>
      </c>
      <c r="F10" s="37">
        <v>45527</v>
      </c>
      <c r="G10" s="37">
        <v>45528</v>
      </c>
      <c r="H10" s="37">
        <v>45529</v>
      </c>
    </row>
    <row r="11" spans="2:9" s="10" customFormat="1" ht="56.1" customHeight="1">
      <c r="B11" s="51" t="s">
        <v>15</v>
      </c>
      <c r="C11" s="25"/>
      <c r="D11" s="25"/>
      <c r="E11" s="25"/>
      <c r="F11" s="25"/>
      <c r="G11" s="25"/>
      <c r="H11" s="25"/>
    </row>
    <row r="12" spans="2:9" s="4" customFormat="1" ht="24" customHeight="1">
      <c r="B12" s="38">
        <f t="array" ref="B12:H12">NapokÉsHetek+DATE(NaptáriÉv,8,1)-WEEKDAY(DATE(NaptáriÉv,8,1),(HétKezdete="Hétfő")+1)+29</f>
        <v>45530</v>
      </c>
      <c r="C12" s="38">
        <v>45531</v>
      </c>
      <c r="D12" s="38">
        <v>45532</v>
      </c>
      <c r="E12" s="38">
        <v>45533</v>
      </c>
      <c r="F12" s="38">
        <v>45534</v>
      </c>
      <c r="G12" s="38">
        <v>45535</v>
      </c>
      <c r="H12" s="38">
        <v>45536</v>
      </c>
    </row>
    <row r="13" spans="2:9" s="10" customFormat="1" ht="56.1" customHeight="1">
      <c r="B13" s="26"/>
      <c r="C13" s="26"/>
      <c r="D13" s="26"/>
      <c r="E13" s="26"/>
      <c r="F13" s="68"/>
      <c r="G13" s="68"/>
      <c r="H13" s="68" t="s">
        <v>58</v>
      </c>
    </row>
    <row r="14" spans="2:9" s="4" customFormat="1" ht="24" customHeight="1">
      <c r="B14" s="37">
        <f t="array" ref="B14:C14">NapokÉsHetek+DATE(NaptáriÉv,8,1)-WEEKDAY(DATE(NaptáriÉv,8,1),(HétKezdete="Hétfő")+1)+36</f>
        <v>45537</v>
      </c>
      <c r="C14" s="37">
        <v>45538</v>
      </c>
      <c r="D14" s="89" t="s">
        <v>0</v>
      </c>
      <c r="E14" s="89"/>
      <c r="F14" s="89"/>
      <c r="G14" s="89"/>
      <c r="H14" s="90"/>
    </row>
    <row r="15" spans="2:9" s="10" customFormat="1" ht="56.1" customHeight="1">
      <c r="B15" s="25"/>
      <c r="C15" s="25"/>
      <c r="D15" s="91" t="s">
        <v>16</v>
      </c>
      <c r="E15" s="92"/>
      <c r="F15" s="92"/>
      <c r="G15" s="92"/>
      <c r="H15" s="93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7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700-000001000000}"/>
    <dataValidation allowBlank="1" showInputMessage="1" showErrorMessage="1" prompt="Augusztus havi naptár" sqref="A1" xr:uid="{00000000-0002-0000-07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700-000003000000}"/>
    <dataValidation allowBlank="1" showInputMessage="1" prompt="Az alábbi cellába írhatja a havi jegyzeteket." sqref="D14:H14" xr:uid="{00000000-0002-0000-0700-000004000000}"/>
    <dataValidation allowBlank="1" showInputMessage="1" prompt="Ebbe a cellába írhatja a havi jegyzeteket." sqref="D15:H15" xr:uid="{00000000-0002-0000-0700-000005000000}"/>
    <dataValidation allowBlank="1" showInputMessage="1" showErrorMessage="1" prompt="Ebbe, illetve a 7., 9., 11., 13. és 15. cellába írhatja a fenti cellában található naptári napra vonatkozó jegyzeteit." sqref="B5" xr:uid="{00000000-0002-0000-07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>
      <selection activeCell="H9" sqref="H9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94" t="str">
        <f>"Szeptember "&amp;NaptáriÉv</f>
        <v>Szeptember 2024</v>
      </c>
      <c r="C2" s="94"/>
      <c r="D2" s="94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NapokÉsHetek+DATE(NaptáriÉv,9,1)-WEEKDAY(DATE(NaptáriÉv,9,1),(HétKezdete="Hétfő")+1)+1</f>
        <v>45530</v>
      </c>
      <c r="C4" s="33">
        <v>45531</v>
      </c>
      <c r="D4" s="33">
        <v>45532</v>
      </c>
      <c r="E4" s="33">
        <v>45533</v>
      </c>
      <c r="F4" s="33">
        <v>45534</v>
      </c>
      <c r="G4" s="33">
        <v>45535</v>
      </c>
      <c r="H4" s="33">
        <v>45536</v>
      </c>
    </row>
    <row r="5" spans="2:9" s="10" customFormat="1" ht="56.1" customHeight="1">
      <c r="B5" s="28"/>
      <c r="C5" s="28"/>
      <c r="D5" s="28"/>
      <c r="E5" s="28"/>
      <c r="F5" s="28"/>
      <c r="G5" s="28"/>
      <c r="H5" s="28"/>
    </row>
    <row r="6" spans="2:9" s="4" customFormat="1" ht="24" customHeight="1">
      <c r="B6" s="34">
        <f t="array" ref="B6:H6">NapokÉsHetek+DATE(NaptáriÉv,9,1)-WEEKDAY(DATE(NaptáriÉv,9,1),(HétKezdete="Hétfő")+1)+8</f>
        <v>45537</v>
      </c>
      <c r="C6" s="34">
        <v>45538</v>
      </c>
      <c r="D6" s="34">
        <v>45539</v>
      </c>
      <c r="E6" s="34">
        <v>45540</v>
      </c>
      <c r="F6" s="34">
        <v>45541</v>
      </c>
      <c r="G6" s="34">
        <v>45542</v>
      </c>
      <c r="H6" s="34">
        <v>45543</v>
      </c>
    </row>
    <row r="7" spans="2:9" s="10" customFormat="1" ht="56.1" customHeight="1">
      <c r="B7" s="27"/>
      <c r="C7" s="27"/>
      <c r="D7" s="27"/>
      <c r="E7" s="27"/>
      <c r="F7" s="27"/>
      <c r="G7" s="27"/>
      <c r="H7" s="27"/>
    </row>
    <row r="8" spans="2:9" s="4" customFormat="1" ht="24" customHeight="1">
      <c r="B8" s="35">
        <f t="array" ref="B8:H8">NapokÉsHetek+DATE(NaptáriÉv,9,1)-WEEKDAY(DATE(NaptáriÉv,9,1),(HétKezdete="Hétfő")+1)+15</f>
        <v>45544</v>
      </c>
      <c r="C8" s="35">
        <v>45545</v>
      </c>
      <c r="D8" s="35">
        <v>45546</v>
      </c>
      <c r="E8" s="35">
        <v>45547</v>
      </c>
      <c r="F8" s="35">
        <v>45548</v>
      </c>
      <c r="G8" s="35">
        <v>45549</v>
      </c>
      <c r="H8" s="35">
        <v>45550</v>
      </c>
    </row>
    <row r="9" spans="2:9" s="10" customFormat="1" ht="56.1" customHeight="1">
      <c r="B9" s="28"/>
      <c r="C9" s="52"/>
      <c r="D9" s="52" t="s">
        <v>17</v>
      </c>
      <c r="E9" s="28"/>
      <c r="F9" s="28" t="s">
        <v>53</v>
      </c>
      <c r="G9" s="28" t="s">
        <v>79</v>
      </c>
      <c r="H9" s="28"/>
    </row>
    <row r="10" spans="2:9" s="4" customFormat="1" ht="24" customHeight="1">
      <c r="B10" s="34">
        <f t="array" ref="B10:H10">NapokÉsHetek+DATE(NaptáriÉv,9,1)-WEEKDAY(DATE(NaptáriÉv,9,1),(HétKezdete="Hétfő")+1)+22</f>
        <v>45551</v>
      </c>
      <c r="C10" s="34">
        <v>45552</v>
      </c>
      <c r="D10" s="34">
        <v>45553</v>
      </c>
      <c r="E10" s="34">
        <v>45554</v>
      </c>
      <c r="F10" s="34">
        <v>45555</v>
      </c>
      <c r="G10" s="34">
        <v>45556</v>
      </c>
      <c r="H10" s="34">
        <v>45557</v>
      </c>
    </row>
    <row r="11" spans="2:9" s="10" customFormat="1" ht="56.1" customHeight="1">
      <c r="B11" s="53"/>
      <c r="C11" s="53"/>
      <c r="D11" s="53"/>
      <c r="E11" s="53"/>
      <c r="F11" s="53"/>
      <c r="G11" s="53"/>
      <c r="H11" s="53" t="s">
        <v>18</v>
      </c>
    </row>
    <row r="12" spans="2:9" s="4" customFormat="1" ht="24" customHeight="1">
      <c r="B12" s="35">
        <f t="array" ref="B12:H12">NapokÉsHetek+DATE(NaptáriÉv,9,1)-WEEKDAY(DATE(NaptáriÉv,9,1),(HétKezdete="Hétfő")+1)+29</f>
        <v>45558</v>
      </c>
      <c r="C12" s="35">
        <v>45559</v>
      </c>
      <c r="D12" s="35">
        <v>45560</v>
      </c>
      <c r="E12" s="35">
        <v>45561</v>
      </c>
      <c r="F12" s="35">
        <v>45562</v>
      </c>
      <c r="G12" s="35">
        <v>45563</v>
      </c>
      <c r="H12" s="35">
        <v>45564</v>
      </c>
    </row>
    <row r="13" spans="2:9" s="10" customFormat="1" ht="56.1" customHeight="1">
      <c r="B13" s="28"/>
      <c r="C13" s="28"/>
      <c r="D13" s="28"/>
      <c r="E13" s="28"/>
      <c r="F13" s="28"/>
      <c r="G13" s="28"/>
      <c r="H13" s="28"/>
    </row>
    <row r="14" spans="2:9" s="4" customFormat="1" ht="24" customHeight="1">
      <c r="B14" s="34">
        <f t="array" ref="B14:C14">NapokÉsHetek+DATE(NaptáriÉv,9,1)-WEEKDAY(DATE(NaptáriÉv,9,1),(HétKezdete="Hétfő")+1)+36</f>
        <v>45565</v>
      </c>
      <c r="C14" s="34">
        <v>45566</v>
      </c>
      <c r="D14" s="95" t="s">
        <v>0</v>
      </c>
      <c r="E14" s="95"/>
      <c r="F14" s="95"/>
      <c r="G14" s="95"/>
      <c r="H14" s="96"/>
    </row>
    <row r="15" spans="2:9" s="10" customFormat="1" ht="56.1" customHeight="1">
      <c r="B15" s="27"/>
      <c r="C15" s="27"/>
      <c r="D15" s="97" t="s">
        <v>72</v>
      </c>
      <c r="E15" s="98"/>
      <c r="F15" s="98"/>
      <c r="G15" s="98"/>
      <c r="H15" s="99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8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800-000001000000}"/>
    <dataValidation allowBlank="1" showInputMessage="1" showErrorMessage="1" prompt="Szeptember havi naptár" sqref="A1" xr:uid="{00000000-0002-0000-08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800-000003000000}"/>
    <dataValidation allowBlank="1" showInputMessage="1" showErrorMessage="1" prompt="Ebbe, illetve a 7., 9., 11., 13. és 15. cellába írhatja a fenti cellában található naptári napra vonatkozó jegyzeteit." sqref="B5" xr:uid="{00000000-0002-0000-0800-000004000000}"/>
    <dataValidation allowBlank="1" showInputMessage="1" prompt="Ebbe a cellába írhatja a havi jegyzeteket." sqref="D15:H15" xr:uid="{00000000-0002-0000-0800-000005000000}"/>
    <dataValidation allowBlank="1" showInputMessage="1" prompt="Az alábbi cellába írhatja a havi jegyzeteket." sqref="D14:H14" xr:uid="{00000000-0002-0000-08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40</vt:i4>
      </vt:variant>
    </vt:vector>
  </HeadingPairs>
  <TitlesOfParts>
    <vt:vector size="52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a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2024-05-08T08:32:52Z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